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dora" sheetId="1" state="visible" r:id="rId1"/>
    <sheet name="Universo" sheetId="2" state="visible" r:id="rId2"/>
    <sheet name="_motor" sheetId="3" state="hidden" r:id="rId3"/>
    <sheet name="Cómo funciona" sheetId="4" state="visible" r:id="rId4"/>
  </sheets>
  <definedNames>
    <definedName name="u_id">Universo!$A$2:$A$200</definedName>
    <definedName name="u_emisor">Universo!$B$2:$B$200</definedName>
    <definedName name="u_soc">Universo!$C$2:$C$200</definedName>
    <definedName name="u_div">Universo!$D$2:$D$200</definedName>
    <definedName name="u_isin">Universo!$E$2:$E$200</definedName>
    <definedName name="u_rango">Universo!$F$2:$F$200</definedName>
    <definedName name="u_rank">Universo!$G$2:$G$200</definedName>
    <definedName name="u_nom">Universo!$H$2:$H$200</definedName>
    <definedName name="u_pe">Universo!$I$2:$I$200</definedName>
    <definedName name="u_pb">Universo!$J$2:$J$200</definedName>
    <definedName name="u_ybid">Universo!$K$2:$K$200</definedName>
    <definedName name="u_yask">Universo!$L$2:$L$200</definedName>
    <definedName name="u_cup">Universo!$M$2:$M$200</definedName>
    <definedName name="u_fref">Universo!$N$2:$N$200</definedName>
    <definedName name="u_cupan">Universo!$P$2:$P$200</definedName>
    <definedName name="u_vm">Universo!$Q$2:$Q$200</definedName>
    <definedName name="u_dias">Universo!$R$2:$R$200</definedName>
    <definedName name="u_t">Universo!$S$2:$S$200</definedName>
    <definedName name="u_pask">Universo!$T$2:$T$200</definedName>
    <definedName name="u_add">Universo!$AD$2:$AD$200</definedName>
    <definedName name="u_score">Universo!$AF$2:$AF$200</definedName>
    <definedName name="u_dplazo">Universo!$AG$2:$AG$200</definedName>
    <definedName name="u_mejora">Universo!$AH$2:$AH$200</definedName>
    <definedName name="lst_bonos">OFFSET(Universo!$A$2,0,0,COUNTA(Universo!$A$2:$A$200),1)</definedName>
    <definedName name="sel_mi">Calculadora!$C$5</definedName>
    <definedName name="sel_alt">Calculadora!$J$5</definedName>
    <definedName name="p_com">Calculadora!$C$37</definedName>
    <definedName name="p_den">Calculadora!$C$38</definedName>
    <definedName name="p_eur">Calculadora!$C$39</definedName>
    <definedName name="p_reinv_manual">Calculadora!$C$40</definedName>
    <definedName name="p_hoy">Calculadora!$C$41</definedName>
    <definedName name="feed_date">Calculadora!$C$42</definedName>
    <definedName name="m_row">_motor!$B$2</definedName>
    <definedName name="a_row">_motor!$B$3</definedName>
    <definedName name="mi_nom">_motor!$B$4</definedName>
    <definedName name="mi_pe">_motor!$B$5</definedName>
    <definedName name="mi_pb">_motor!$B$6</definedName>
    <definedName name="mi_ybid">_motor!$B$7</definedName>
    <definedName name="mi_dias">_motor!$B$8</definedName>
    <definedName name="mi_t">_motor!$B$9</definedName>
    <definedName name="mi_cupan">_motor!$B$10</definedName>
    <definedName name="mi_soc">_motor!$B$11</definedName>
    <definedName name="mi_div">_motor!$B$12</definedName>
    <definedName name="mi_rank">_motor!$B$13</definedName>
    <definedName name="mi_isin">_motor!$B$14</definedName>
    <definedName name="mi_cup">_motor!$B$15</definedName>
    <definedName name="mi_rango">_motor!$B$16</definedName>
    <definedName name="mi_emisor">_motor!$B$17</definedName>
    <definedName name="a_yask">_motor!$B$18</definedName>
    <definedName name="a_dias">_motor!$B$19</definedName>
    <definedName name="a_t">_motor!$B$20</definedName>
    <definedName name="a_cup">_motor!$B$21</definedName>
    <definedName name="a_pask">_motor!$B$22</definedName>
    <definedName name="a_emisor">_motor!$B$23</definedName>
    <definedName name="a_rango">_motor!$B$24</definedName>
    <definedName name="a_soc">_motor!$B$25</definedName>
    <definedName name="tasa_is">_motor!$B$26</definedName>
    <definedName name="t_h">_motor!$B$27</definedName>
    <definedName name="obj_a">_motor!$B$28</definedName>
    <definedName name="reinv_auto">_motor!$B$29</definedName>
    <definedName name="reinv">_motor!$B$30</definedName>
    <definedName name="coste">_motor!$B$31</definedName>
    <definedName name="vm">_motor!$B$32</definedName>
    <definedName name="pl">_motor!$B$33</definedName>
    <definedName name="com_venta">_motor!$B$34</definedName>
    <definedName name="imp_venta">_motor!$B$35</definedName>
    <definedName name="caja">_motor!$B$36</definedName>
    <definedName name="max_inv">_motor!$B$37</definedName>
    <definedName name="nom_nuevo">_motor!$B$38</definedName>
    <definedName name="invertido">_motor!$B$39</definedName>
    <definedName name="residual">_motor!$B$40</definedName>
    <definedName name="vf_alt">_motor!$B$41</definedName>
    <definedName name="vf_rot">_motor!$B$42</definedName>
    <definedName name="cupones">_motor!$B$43</definedName>
    <definedName name="imp_man">_motor!$B$44</definedName>
    <definedName name="vf_call">_motor!$B$45</definedName>
    <definedName name="vf_man">_motor!$B$46</definedName>
    <definedName name="ann_rot">_motor!$B$47</definedName>
    <definedName name="ann_man">_motor!$B$48</definedName>
    <definedName name="ben">_motor!$B$49</definedName>
    <definedName name="dpp">_motor!$B$50</definedName>
    <definedName name="be_pos">_motor!$B$51</definedName>
    <definedName name="be_reach">_motor!$B$52</definedName>
    <definedName name="be_lo_y">_motor!$B$53</definedName>
    <definedName name="be_lo_v">_motor!$B$54</definedName>
    <definedName name="be_hi_y">_motor!$B$55</definedName>
    <definedName name="be_hi_v">_motor!$B$56</definedName>
    <definedName name="break_even">_motor!$B$57</definedName>
    <definedName name="prop_ok">_motor!$B$58</definedName>
    <definedName name="d_plazo">_motor!$B$59</definedName>
    <definedName name="d_rent">_motor!$B$60</definedName>
    <definedName name="mejora">_motor!$B$61</definedName>
    <definedName name="pl_neto">_motor!$B$62</definedName>
    <definedName name="pl_gain">_motor!$B$63</definedName>
    <definedName name="bescan_y">_motor!$D$2:$D$802</definedName>
    <definedName name="bescan_vfr">_motor!$I$2:$I$802</definedName>
    <definedName name="prop_usar">Calculadora!$C$44</definedName>
    <definedName name="prop_nombre">Calculadora!$C$45</definedName>
    <definedName name="prop_divisa">Calculadora!$I$45</definedName>
    <definedName name="prop_rango">Calculadora!$C$46</definedName>
    <definedName name="prop_perp">Calculadora!$I$46</definedName>
    <definedName name="prop_precio">Calculadora!$C$47</definedName>
    <definedName name="prop_cupon">Calculadora!$I$47</definedName>
    <definedName name="prop_ytc">Calculadora!$C$48</definedName>
    <definedName name="prop_call">Calculadora!$I$48</definedName>
    <definedName name="_xlnm.Print_Area" localSheetId="0">'Calculadora'!$A$1:$M$50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0.000"/>
    <numFmt numFmtId="166" formatCode="0.000%"/>
    <numFmt numFmtId="167" formatCode="DD/MM/YYYY"/>
    <numFmt numFmtId="168" formatCode="#,##0 &quot;€&quot;"/>
    <numFmt numFmtId="169" formatCode="+#,##0 &quot;€&quot;;-#,##0 &quot;€&quot;"/>
  </numFmts>
  <fonts count="29">
    <font>
      <name val="Calibri"/>
      <family val="2"/>
      <color theme="1"/>
      <sz val="11"/>
      <scheme val="minor"/>
    </font>
    <font>
      <name val="Segoe UI"/>
      <b val="1"/>
      <color rgb="0093A2B0"/>
      <sz val="9"/>
    </font>
    <font>
      <name val="Segoe UI"/>
      <color rgb="00EAF0F6"/>
      <sz val="9"/>
    </font>
    <font>
      <name val="Segoe UI"/>
      <color rgb="0093A2B0"/>
      <sz val="9"/>
    </font>
    <font>
      <name val="Segoe UI"/>
      <b val="1"/>
      <color rgb="00EAF0F6"/>
      <sz val="19"/>
    </font>
    <font>
      <name val="Segoe UI"/>
      <color rgb="0093A2B0"/>
      <sz val="10"/>
    </font>
    <font>
      <name val="Segoe UI"/>
      <color rgb="004C8DD6"/>
      <sz val="9"/>
    </font>
    <font>
      <name val="Segoe UI"/>
      <b val="1"/>
      <color rgb="0093A2B0"/>
      <sz val="10"/>
    </font>
    <font>
      <name val="Segoe UI"/>
      <b val="1"/>
      <color rgb="002FB67A"/>
      <sz val="12"/>
    </font>
    <font>
      <name val="Segoe UI"/>
      <b val="1"/>
      <color rgb="004C8DD6"/>
      <sz val="12"/>
    </font>
    <font>
      <name val="Segoe UI"/>
      <b val="1"/>
      <color rgb="002FB67A"/>
      <sz val="11"/>
    </font>
    <font>
      <name val="Segoe UI"/>
      <b val="1"/>
      <color rgb="00EAF0F6"/>
      <sz val="11"/>
    </font>
    <font>
      <name val="Segoe UI"/>
      <b val="1"/>
      <color rgb="004C8DD6"/>
      <sz val="11"/>
    </font>
    <font>
      <name val="Segoe UI"/>
      <b val="1"/>
      <color rgb="00EAF0F6"/>
      <sz val="22"/>
    </font>
    <font>
      <name val="Segoe UI"/>
      <color rgb="0093A2B0"/>
      <sz val="11"/>
    </font>
    <font>
      <name val="Segoe UI"/>
      <color rgb="00EAF0F6"/>
      <sz val="10"/>
    </font>
    <font>
      <name val="Segoe UI"/>
      <b val="1"/>
      <color rgb="00EAF0F6"/>
      <sz val="12"/>
    </font>
    <font>
      <name val="Segoe UI"/>
      <b val="1"/>
      <color rgb="00EAF0F6"/>
      <sz val="13"/>
    </font>
    <font>
      <name val="Segoe UI"/>
      <color rgb="00E8A33D"/>
      <sz val="9"/>
    </font>
    <font>
      <name val="Segoe UI"/>
      <b val="1"/>
      <color rgb="00E8A33D"/>
      <sz val="11"/>
    </font>
    <font>
      <name val="Segoe UI"/>
      <i val="1"/>
      <color rgb="0093A2B0"/>
      <sz val="9"/>
    </font>
    <font>
      <name val="Segoe UI"/>
      <b val="1"/>
      <color rgb="00E8A33D"/>
      <sz val="10"/>
    </font>
    <font>
      <name val="Segoe UI"/>
      <b val="1"/>
      <color rgb="00EAF0F6"/>
      <sz val="10"/>
    </font>
    <font>
      <name val="Segoe UI"/>
      <b val="1"/>
      <color rgb="004C8DD6"/>
      <sz val="10"/>
    </font>
    <font>
      <name val="Segoe UI"/>
      <b val="1"/>
      <color rgb="00E8A33D"/>
      <sz val="9"/>
    </font>
    <font>
      <name val="Segoe UI"/>
      <b val="1"/>
      <color rgb="00EAF0F6"/>
      <sz val="16"/>
    </font>
    <font>
      <name val="Segoe UI"/>
      <color rgb="00EAF0F6"/>
      <sz val="11"/>
    </font>
    <font>
      <name val="Segoe UI"/>
      <b val="1"/>
      <color rgb="00E8A33D"/>
      <sz val="12"/>
    </font>
    <font>
      <name val="Segoe UI"/>
      <b val="1"/>
      <i val="1"/>
      <color rgb="0093A2B0"/>
      <sz val="9"/>
    </font>
  </fonts>
  <fills count="7">
    <fill>
      <patternFill/>
    </fill>
    <fill>
      <patternFill patternType="gray125"/>
    </fill>
    <fill>
      <patternFill patternType="solid">
        <fgColor rgb="000E1419"/>
      </patternFill>
    </fill>
    <fill>
      <patternFill patternType="solid">
        <fgColor rgb="001E2832"/>
      </patternFill>
    </fill>
    <fill>
      <patternFill patternType="solid">
        <fgColor rgb="001A222B"/>
      </patternFill>
    </fill>
    <fill>
      <patternFill patternType="solid">
        <fgColor rgb="0011161C"/>
      </patternFill>
    </fill>
    <fill>
      <patternFill patternType="solid">
        <fgColor rgb="00232E39"/>
      </patternFill>
    </fill>
  </fills>
  <borders count="2">
    <border>
      <left/>
      <right/>
      <top/>
      <bottom/>
      <diagonal/>
    </border>
    <border>
      <left style="thin">
        <color rgb="0033404C"/>
      </left>
      <right style="thin">
        <color rgb="0033404C"/>
      </right>
      <top style="thin">
        <color rgb="0033404C"/>
      </top>
      <bottom style="thin">
        <color rgb="0033404C"/>
      </bottom>
    </border>
  </borders>
  <cellStyleXfs count="1">
    <xf numFmtId="0" fontId="0" fillId="0" borderId="0"/>
  </cellStyleXfs>
  <cellXfs count="83"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6" fillId="2" borderId="0" applyAlignment="1" pivotButton="0" quotePrefix="0" xfId="0">
      <alignment horizontal="left" vertical="center" indent="1"/>
    </xf>
    <xf numFmtId="0" fontId="0" fillId="5" borderId="0" pivotButton="0" quotePrefix="0" xfId="0"/>
    <xf numFmtId="0" fontId="7" fillId="5" borderId="0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9" fillId="6" borderId="1" applyAlignment="1" pivotButton="0" quotePrefix="0" xfId="0">
      <alignment horizontal="left" vertical="center" indent="1"/>
    </xf>
    <xf numFmtId="0" fontId="10" fillId="3" borderId="1" applyAlignment="1" pivotButton="0" quotePrefix="0" xfId="0">
      <alignment horizontal="left" vertical="center" indent="1"/>
    </xf>
    <xf numFmtId="0" fontId="12" fillId="3" borderId="1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3" fontId="11" fillId="3" borderId="0" applyAlignment="1" pivotButton="0" quotePrefix="0" xfId="0">
      <alignment horizontal="right" vertical="center"/>
    </xf>
    <xf numFmtId="168" fontId="11" fillId="3" borderId="0" applyAlignment="1" pivotButton="0" quotePrefix="0" xfId="0">
      <alignment horizontal="right" vertical="center"/>
    </xf>
    <xf numFmtId="165" fontId="11" fillId="3" borderId="0" applyAlignment="1" pivotButton="0" quotePrefix="0" xfId="0">
      <alignment horizontal="right" vertical="center"/>
    </xf>
    <xf numFmtId="169" fontId="11" fillId="3" borderId="0" applyAlignment="1" pivotButton="0" quotePrefix="0" xfId="0">
      <alignment horizontal="right" vertical="center"/>
    </xf>
    <xf numFmtId="10" fontId="11" fillId="3" borderId="0" applyAlignment="1" pivotButton="0" quotePrefix="0" xfId="0">
      <alignment horizontal="right" vertical="center"/>
    </xf>
    <xf numFmtId="49" fontId="11" fillId="3" borderId="0" applyAlignment="1" pivotButton="0" quotePrefix="0" xfId="0">
      <alignment horizontal="right" vertical="center"/>
    </xf>
    <xf numFmtId="0" fontId="13" fillId="4" borderId="1" applyAlignment="1" pivotButton="0" quotePrefix="0" xfId="0">
      <alignment horizontal="center" vertical="center" wrapText="1"/>
    </xf>
    <xf numFmtId="0" fontId="14" fillId="4" borderId="0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left" vertical="center" indent="1"/>
    </xf>
    <xf numFmtId="168" fontId="16" fillId="6" borderId="1" applyAlignment="1" pivotButton="0" quotePrefix="0" xfId="0">
      <alignment horizontal="center" vertical="center" wrapText="1"/>
    </xf>
    <xf numFmtId="10" fontId="11" fillId="6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 indent="1"/>
    </xf>
    <xf numFmtId="169" fontId="1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18" fillId="5" borderId="0" applyAlignment="1" pivotButton="0" quotePrefix="0" xfId="0">
      <alignment horizontal="left" vertical="center" indent="1"/>
    </xf>
    <xf numFmtId="10" fontId="19" fillId="5" borderId="0" applyAlignment="1" pivotButton="0" quotePrefix="0" xfId="0">
      <alignment horizontal="center" vertical="center" wrapText="1"/>
    </xf>
    <xf numFmtId="0" fontId="20" fillId="5" borderId="0" applyAlignment="1" pivotButton="0" quotePrefix="0" xfId="0">
      <alignment horizontal="left" vertical="center" wrapText="1" indent="1"/>
    </xf>
    <xf numFmtId="0" fontId="11" fillId="2" borderId="0" applyAlignment="1" pivotButton="0" quotePrefix="0" xfId="0">
      <alignment horizontal="left" vertical="center" indent="1"/>
    </xf>
    <xf numFmtId="0" fontId="1" fillId="4" borderId="0" applyAlignment="1" pivotButton="0" quotePrefix="0" xfId="0">
      <alignment horizontal="left" vertical="center" indent="1"/>
    </xf>
    <xf numFmtId="0" fontId="1" fillId="4" borderId="0" applyAlignment="1" pivotButton="0" quotePrefix="0" xfId="0">
      <alignment horizontal="center" vertical="center"/>
    </xf>
    <xf numFmtId="0" fontId="7" fillId="6" borderId="0" applyAlignment="1" pivotButton="0" quotePrefix="0" xfId="0">
      <alignment horizontal="center" vertical="center" wrapText="1"/>
    </xf>
    <xf numFmtId="0" fontId="11" fillId="6" borderId="0" applyAlignment="1" pivotButton="0" quotePrefix="0" xfId="0">
      <alignment horizontal="left" vertical="center" indent="1"/>
    </xf>
    <xf numFmtId="0" fontId="15" fillId="6" borderId="0" applyAlignment="1" pivotButton="0" quotePrefix="0" xfId="0">
      <alignment horizontal="center" vertical="center" wrapText="1"/>
    </xf>
    <xf numFmtId="0" fontId="3" fillId="6" borderId="0" applyAlignment="1" pivotButton="0" quotePrefix="0" xfId="0">
      <alignment horizontal="center" vertical="center" wrapText="1"/>
    </xf>
    <xf numFmtId="10" fontId="15" fillId="6" borderId="0" applyAlignment="1" pivotButton="0" quotePrefix="0" xfId="0">
      <alignment horizontal="center" vertical="center" wrapText="1"/>
    </xf>
    <xf numFmtId="169" fontId="11" fillId="6" borderId="0" applyAlignment="1" pivotButton="0" quotePrefix="0" xfId="0">
      <alignment horizontal="left" vertical="center" indent="1"/>
    </xf>
    <xf numFmtId="0" fontId="7" fillId="3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left" vertical="center" indent="1"/>
    </xf>
    <xf numFmtId="0" fontId="15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10" fontId="15" fillId="3" borderId="0" applyAlignment="1" pivotButton="0" quotePrefix="0" xfId="0">
      <alignment horizontal="center" vertical="center" wrapText="1"/>
    </xf>
    <xf numFmtId="169" fontId="11" fillId="3" borderId="0" applyAlignment="1" pivotButton="0" quotePrefix="0" xfId="0">
      <alignment horizontal="left" vertical="center" indent="1"/>
    </xf>
    <xf numFmtId="0" fontId="21" fillId="2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indent="1"/>
    </xf>
    <xf numFmtId="10" fontId="22" fillId="6" borderId="1" applyAlignment="1" pivotButton="0" quotePrefix="0" xfId="0">
      <alignment horizontal="center" vertical="center" wrapText="1"/>
    </xf>
    <xf numFmtId="3" fontId="22" fillId="6" borderId="1" applyAlignment="1" pivotButton="0" quotePrefix="0" xfId="0">
      <alignment horizontal="center" vertical="center" wrapText="1"/>
    </xf>
    <xf numFmtId="167" fontId="22" fillId="6" borderId="1" applyAlignment="1" pivotButton="0" quotePrefix="0" xfId="0">
      <alignment horizontal="center" vertical="center" wrapText="1"/>
    </xf>
    <xf numFmtId="0" fontId="22" fillId="6" borderId="1" applyAlignment="1" pivotButton="0" quotePrefix="0" xfId="0">
      <alignment horizontal="center" vertical="center" wrapText="1"/>
    </xf>
    <xf numFmtId="165" fontId="22" fillId="6" borderId="1" applyAlignment="1" pivotButton="0" quotePrefix="0" xfId="0">
      <alignment horizontal="center" vertical="center" wrapText="1"/>
    </xf>
    <xf numFmtId="166" fontId="22" fillId="6" borderId="1" applyAlignment="1" pivotButton="0" quotePrefix="0" xfId="0">
      <alignment horizontal="center" vertical="center" wrapText="1"/>
    </xf>
    <xf numFmtId="165" fontId="23" fillId="6" borderId="1" applyAlignment="1" pivotButton="0" quotePrefix="0" xfId="0">
      <alignment horizontal="center" vertical="center" wrapText="1"/>
    </xf>
    <xf numFmtId="0" fontId="24" fillId="5" borderId="0" applyAlignment="1" pivotButton="0" quotePrefix="0" xfId="0">
      <alignment horizontal="left" vertical="center" indent="1"/>
    </xf>
    <xf numFmtId="0" fontId="1" fillId="2" borderId="1" applyAlignment="1" pivotButton="0" quotePrefix="0" xfId="0">
      <alignment horizontal="center" vertical="center" wrapText="1"/>
    </xf>
    <xf numFmtId="3" fontId="1" fillId="2" borderId="1" applyAlignment="1" pivotButton="0" quotePrefix="0" xfId="0">
      <alignment horizontal="center" vertical="center" wrapText="1"/>
    </xf>
    <xf numFmtId="0" fontId="2" fillId="3" borderId="1" pivotButton="0" quotePrefix="0" xfId="0"/>
    <xf numFmtId="3" fontId="2" fillId="3" borderId="1" pivotButton="0" quotePrefix="0" xfId="0"/>
    <xf numFmtId="165" fontId="2" fillId="3" borderId="1" pivotButton="0" quotePrefix="0" xfId="0"/>
    <xf numFmtId="166" fontId="2" fillId="3" borderId="1" pivotButton="0" quotePrefix="0" xfId="0"/>
    <xf numFmtId="167" fontId="2" fillId="3" borderId="1" pivotButton="0" quotePrefix="0" xfId="0"/>
    <xf numFmtId="2" fontId="2" fillId="3" borderId="1" pivotButton="0" quotePrefix="0" xfId="0"/>
    <xf numFmtId="0" fontId="2" fillId="4" borderId="1" pivotButton="0" quotePrefix="0" xfId="0"/>
    <xf numFmtId="3" fontId="2" fillId="4" borderId="1" pivotButton="0" quotePrefix="0" xfId="0"/>
    <xf numFmtId="165" fontId="2" fillId="4" borderId="1" pivotButton="0" quotePrefix="0" xfId="0"/>
    <xf numFmtId="166" fontId="2" fillId="4" borderId="1" pivotButton="0" quotePrefix="0" xfId="0"/>
    <xf numFmtId="167" fontId="2" fillId="4" borderId="1" pivotButton="0" quotePrefix="0" xfId="0"/>
    <xf numFmtId="2" fontId="2" fillId="4" borderId="1" pivotButton="0" quotePrefix="0" xfId="0"/>
    <xf numFmtId="3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2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5" fillId="2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 wrapText="1"/>
    </xf>
    <xf numFmtId="0" fontId="26" fillId="5" borderId="0" applyAlignment="1" pivotButton="0" quotePrefix="0" xfId="0">
      <alignment horizontal="left" vertical="center" wrapText="1"/>
    </xf>
    <xf numFmtId="0" fontId="8" fillId="5" borderId="0" applyAlignment="1" pivotButton="0" quotePrefix="0" xfId="0">
      <alignment horizontal="left" vertical="center" wrapText="1"/>
    </xf>
    <xf numFmtId="0" fontId="5" fillId="5" borderId="0" applyAlignment="1" pivotButton="0" quotePrefix="0" xfId="0">
      <alignment horizontal="left" vertical="center" wrapText="1"/>
    </xf>
    <xf numFmtId="0" fontId="27" fillId="5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28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ont>
        <name val="Segoe UI"/>
        <b val="1"/>
        <color rgb="0008130D"/>
        <sz val="22"/>
      </font>
      <fill>
        <patternFill patternType="solid">
          <fgColor rgb="002FB67A"/>
        </patternFill>
      </fill>
    </dxf>
    <dxf>
      <font>
        <name val="Segoe UI"/>
        <b val="1"/>
        <color rgb="001A1206"/>
        <sz val="22"/>
      </font>
      <fill>
        <patternFill patternType="solid">
          <fgColor rgb="00E8A33D"/>
        </patternFill>
      </fill>
    </dxf>
    <dxf>
      <font>
        <name val="Segoe UI"/>
        <b val="1"/>
        <color rgb="002FB67A"/>
        <sz val="13"/>
      </font>
    </dxf>
    <dxf>
      <font>
        <name val="Segoe UI"/>
        <b val="1"/>
        <color rgb="00E0564E"/>
        <sz val="13"/>
      </font>
    </dxf>
    <dxf>
      <font>
        <name val="Segoe UI"/>
        <b val="1"/>
        <color rgb="002FB67A"/>
        <sz val="11"/>
      </font>
    </dxf>
    <dxf>
      <font>
        <name val="Segoe UI"/>
        <b val="1"/>
        <color rgb="00E0564E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.5" customWidth="1" min="1" max="1"/>
    <col width="24" customWidth="1" min="2" max="2"/>
    <col width="15" customWidth="1" min="3" max="3"/>
    <col width="13" customWidth="1" min="4" max="4"/>
    <col width="14" customWidth="1" min="5" max="5"/>
    <col width="7" customWidth="1" min="6" max="6"/>
    <col width="4" customWidth="1" min="7" max="7"/>
    <col width="22" customWidth="1" min="8" max="8"/>
    <col width="14" customWidth="1" min="9" max="9"/>
    <col width="13" customWidth="1" min="10" max="10"/>
    <col width="14" customWidth="1" min="11" max="11"/>
    <col width="7" customWidth="1" min="12" max="12"/>
    <col width="2.5" customWidth="1" min="13" max="13"/>
    <col hidden="1" width="13" customWidth="1" min="16" max="16"/>
    <col hidden="1" width="13" customWidth="1" min="17" max="17"/>
  </cols>
  <sheetData>
    <row r="1" ht="38" customHeight="1">
      <c r="A1" s="1" t="inlineStr">
        <is>
          <t>CALCULADORA DE ROTACIÓN DE BONOS</t>
        </is>
      </c>
    </row>
    <row r="2" ht="18" customHeight="1">
      <c r="A2" s="2" t="inlineStr">
        <is>
          <t>¿Cambiar un bono por otro equivalente compensa?  Vendes al bid · compras al ask (lote de 100k superior: se invierte al menos toda la caja) · horizonte = el mayor de los dos · caja y cupones reinvertidos al YTC de tu cartera.</t>
        </is>
      </c>
    </row>
    <row r="3" ht="16" customHeight="1">
      <c r="A3" s="3">
        <f>" Datos de mercado a "&amp;DAY(p_hoy)&amp;"/"&amp;MONTH(p_hoy)&amp;"/"&amp;YEAR(p_hoy)&amp;"   ·   reinversión automática = YTC de tu cartera al plazo de la alternativa   ·   Euríbor 12m fallback "&amp;ROUND(p_eur*100,2)&amp;"%"</f>
        <v/>
      </c>
    </row>
    <row r="4" ht="8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</row>
    <row r="5" ht="24" customHeight="1">
      <c r="A5" s="4" t="n"/>
      <c r="B5" s="5" t="inlineStr">
        <is>
          <t>TIENES</t>
        </is>
      </c>
      <c r="C5" s="6" t="inlineStr">
        <is>
          <t>IBERCAJA BANCO SA 9.125% 2028 · LRI</t>
        </is>
      </c>
      <c r="G5" s="4" t="n"/>
      <c r="H5" s="5">
        <f>IF(prop_usar="Sí","CAMBIAR A   → propuesta ↓","CAMBIAR A")</f>
        <v/>
      </c>
      <c r="I5" s="4" t="n"/>
      <c r="J5" s="7" t="inlineStr">
        <is>
          <t>DEUTSCHE BANK 4.625% 2027 · LRI</t>
        </is>
      </c>
      <c r="M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</row>
    <row r="7" ht="17" customHeight="1">
      <c r="A7" s="4" t="n"/>
      <c r="B7" s="8">
        <f>mi_emisor&amp;"   ·   "&amp;mi_rango&amp;"  ·  "&amp;mi_soc</f>
        <v/>
      </c>
      <c r="F7" s="4" t="n"/>
      <c r="G7" s="4" t="n"/>
      <c r="H7" s="9">
        <f>a_emisor&amp;"   ·   "&amp;a_rango&amp;"  ·  "&amp;a_soc</f>
        <v/>
      </c>
      <c r="L7" s="4" t="n"/>
      <c r="M7" s="4" t="n"/>
    </row>
    <row r="8" ht="17" customHeight="1">
      <c r="A8" s="4" t="n"/>
      <c r="B8" s="10" t="inlineStr">
        <is>
          <t>Nominal</t>
        </is>
      </c>
      <c r="C8" s="4" t="n"/>
      <c r="D8" s="11">
        <f>mi_nom</f>
        <v/>
      </c>
      <c r="E8" s="4" t="n"/>
      <c r="F8" s="4" t="n"/>
      <c r="G8" s="4" t="n"/>
      <c r="H8" s="10" t="inlineStr">
        <is>
          <t>Nominal nuevo (múlt. 100k)</t>
        </is>
      </c>
      <c r="I8" s="4" t="n"/>
      <c r="J8" s="11">
        <f>nom_nuevo</f>
        <v/>
      </c>
      <c r="K8" s="4" t="n"/>
      <c r="L8" s="4" t="n"/>
      <c r="M8" s="4" t="n"/>
    </row>
    <row r="9" ht="17" customHeight="1">
      <c r="A9" s="4" t="n"/>
      <c r="B9" s="10" t="inlineStr">
        <is>
          <t>V. mercado (bid)</t>
        </is>
      </c>
      <c r="C9" s="4" t="n"/>
      <c r="D9" s="12">
        <f>vm</f>
        <v/>
      </c>
      <c r="E9" s="4" t="n"/>
      <c r="F9" s="4" t="n"/>
      <c r="G9" s="4" t="n"/>
      <c r="H9" s="10" t="inlineStr">
        <is>
          <t>Precio compra (ask)</t>
        </is>
      </c>
      <c r="I9" s="4" t="n"/>
      <c r="J9" s="13">
        <f>a_pask</f>
        <v/>
      </c>
      <c r="K9" s="4" t="n"/>
      <c r="L9" s="4" t="n"/>
      <c r="M9" s="4" t="n"/>
    </row>
    <row r="10" ht="17" customHeight="1">
      <c r="A10" s="4" t="n"/>
      <c r="B10" s="10" t="inlineStr">
        <is>
          <t>P&amp;L latente</t>
        </is>
      </c>
      <c r="C10" s="4" t="n"/>
      <c r="D10" s="14">
        <f>pl</f>
        <v/>
      </c>
      <c r="E10" s="4" t="n"/>
      <c r="F10" s="4" t="n"/>
      <c r="G10" s="4" t="n"/>
      <c r="H10" s="10" t="inlineStr">
        <is>
          <t>Inversión efectiva</t>
        </is>
      </c>
      <c r="I10" s="4" t="n"/>
      <c r="J10" s="12">
        <f>invertido</f>
        <v/>
      </c>
      <c r="K10" s="4" t="n"/>
      <c r="L10" s="4" t="n"/>
      <c r="M10" s="4" t="n"/>
    </row>
    <row r="11" ht="17" customHeight="1">
      <c r="A11" s="4" t="n"/>
      <c r="B11" s="10" t="inlineStr">
        <is>
          <t>YTC (bid)</t>
        </is>
      </c>
      <c r="C11" s="4" t="n"/>
      <c r="D11" s="15">
        <f>mi_ybid</f>
        <v/>
      </c>
      <c r="E11" s="4" t="n"/>
      <c r="F11" s="4" t="n"/>
      <c r="G11" s="4" t="n"/>
      <c r="H11" s="10" t="inlineStr">
        <is>
          <t>YTC (ask)</t>
        </is>
      </c>
      <c r="I11" s="4" t="n"/>
      <c r="J11" s="15">
        <f>a_yask</f>
        <v/>
      </c>
      <c r="K11" s="4" t="n"/>
      <c r="L11" s="4" t="n"/>
      <c r="M11" s="4" t="n"/>
    </row>
    <row r="12" ht="17" customHeight="1">
      <c r="A12" s="4" t="n"/>
      <c r="B12" s="10" t="inlineStr">
        <is>
          <t>Vence / call</t>
        </is>
      </c>
      <c r="C12" s="4" t="n"/>
      <c r="D12" s="16">
        <f>ROUND(mi_t,1)&amp;" años"</f>
        <v/>
      </c>
      <c r="E12" s="4" t="n"/>
      <c r="F12" s="4" t="n"/>
      <c r="G12" s="4" t="n"/>
      <c r="H12" s="10" t="inlineStr">
        <is>
          <t>Vence / call</t>
        </is>
      </c>
      <c r="I12" s="4" t="n"/>
      <c r="J12" s="16">
        <f>ROUND(a_t,1)&amp;" años"</f>
        <v/>
      </c>
      <c r="K12" s="4" t="n"/>
      <c r="L12" s="4" t="n"/>
      <c r="M12" s="4" t="n"/>
    </row>
    <row r="13" ht="8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</row>
    <row r="14" ht="44" customHeight="1">
      <c r="A14" s="4" t="n"/>
      <c r="B14" s="17">
        <f>IF(prop_ok=0,"⚠  Completa la propuesta: faltan YTC y/o fecha de call",IF(mejora&gt;0,"➤  ROTAR     ","■  MANTENER     ")&amp;TEXT(mejora,"+#,##0;-#,##0")&amp;" a tu plazo")</f>
        <v/>
      </c>
      <c r="L14" s="4" t="n"/>
      <c r="M14" s="4" t="n"/>
    </row>
    <row r="15" ht="20" customHeight="1">
      <c r="A15" s="4" t="n"/>
      <c r="B15" s="18">
        <f>IF(prop_ok=0,"","Manteniendo rinde "&amp;ROUND(ann_man*100,1)&amp;"%"&amp;"   ·   rotando "&amp;ROUND(ann_rot*100,1)&amp;"%"&amp;"   ·   "&amp;IF(ben&gt;0,"cambiar mejora","mantener es mejor")&amp;" al horizonte común de "&amp;ROUND(t_h,1)&amp;" años (el del que dura más)   ·   del beneficio: "&amp;TEXT(d_rent,"+#,##0 €;-#,##0 €")&amp;" rentabilidad y "&amp;TEXT(d_plazo,"+#,##0 €;-#,##0 €")&amp;" plazo"&amp;IF(pl_neto&gt;0,"   ·   tu P&amp;L ("&amp;TEXT(pl_neto,"+#,##0 €")&amp;" neto) sigue invertido al "&amp;ROUND(a_yask*100,2)&amp;"%"&amp;" y aporta "&amp;TEXT(pl_gain,"+#,##0 €;-#,##0 €")&amp;" al patrimonio final de rotar",""))</f>
        <v/>
      </c>
      <c r="L15" s="4" t="n"/>
      <c r="M15" s="4" t="n"/>
    </row>
    <row r="16" ht="6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</row>
    <row r="17" ht="18" customHeight="1">
      <c r="A17" s="4" t="n"/>
      <c r="B17" s="4" t="n"/>
      <c r="C17" s="4" t="n"/>
      <c r="D17" s="4" t="n"/>
      <c r="E17" s="19" t="inlineStr">
        <is>
          <t>Patrimonio final</t>
        </is>
      </c>
      <c r="F17" s="4" t="n"/>
      <c r="G17" s="4" t="n"/>
      <c r="H17" s="19" t="inlineStr">
        <is>
          <t>TAE</t>
        </is>
      </c>
      <c r="I17" s="4" t="n"/>
      <c r="J17" s="4" t="n"/>
      <c r="K17" s="4" t="n"/>
      <c r="L17" s="4" t="n"/>
      <c r="M17" s="4" t="n"/>
    </row>
    <row r="18" ht="18" customHeight="1">
      <c r="A18" s="4" t="n"/>
      <c r="B18" s="20" t="inlineStr">
        <is>
          <t>MANTENER  (cobrar par + cupones)</t>
        </is>
      </c>
      <c r="E18" s="21">
        <f>IF(prop_ok=0,"",vf_man)</f>
        <v/>
      </c>
      <c r="H18" s="22">
        <f>IF(prop_ok=0,"",ann_man)</f>
        <v/>
      </c>
      <c r="L18" s="4" t="n"/>
      <c r="M18" s="4" t="n"/>
    </row>
    <row r="19" ht="18" customHeight="1">
      <c r="A19" s="4" t="n"/>
      <c r="B19" s="20" t="inlineStr">
        <is>
          <t>ROTAR  (vender y comprar la alternativa)</t>
        </is>
      </c>
      <c r="E19" s="21">
        <f>IF(prop_ok=0,"",vf_rot)</f>
        <v/>
      </c>
      <c r="H19" s="22">
        <f>IF(prop_ok=0,"",ann_rot)</f>
        <v/>
      </c>
      <c r="L19" s="4" t="n"/>
      <c r="M19" s="4" t="n"/>
    </row>
    <row r="20" ht="18" customHeight="1">
      <c r="A20" s="4" t="n"/>
      <c r="B20" s="23" t="inlineStr">
        <is>
          <t>BENEFICIO TOTAL (con efecto plazo)</t>
        </is>
      </c>
      <c r="E20" s="24">
        <f>IF(prop_ok=0,"",ben)</f>
        <v/>
      </c>
      <c r="H20" s="25">
        <f>IF(prop_ok=0,"","Δ "&amp;IF(dpp&lt;0,"-","+")&amp;ROUND(ABS(dpp)*100,2)&amp;"%"&amp;" / año")</f>
        <v/>
      </c>
      <c r="L20" s="4" t="n"/>
      <c r="M20" s="4" t="n"/>
    </row>
    <row r="21" ht="18" customHeight="1">
      <c r="A21" s="4" t="n"/>
      <c r="B21" s="26" t="inlineStr">
        <is>
          <t>Break-even: la alternativa debe rendir…</t>
        </is>
      </c>
      <c r="E21" s="27">
        <f>IF(prop_ok=0,"",break_even)</f>
        <v/>
      </c>
      <c r="H21" s="5">
        <f>IF(prop_ok=0,"","…y rinde "&amp;ROUND(a_yask*100,2)&amp;"%"&amp;IF(a_yask&gt;=break_even," ✓"," ✗"))</f>
        <v/>
      </c>
      <c r="L21" s="4" t="n"/>
      <c r="M21" s="4" t="n"/>
    </row>
    <row r="22" ht="6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</row>
    <row r="23" ht="26" customHeight="1">
      <c r="A23" s="4" t="n"/>
      <c r="B23" s="28">
        <f>"Horizonte "&amp;ROUND(t_h,1)&amp;" años (el mayor de los dos)   ·   reinversión "&amp;ROUND(reinv*100,2)&amp;"%"&amp;" (YTC de tu cartera al plazo)   ·   comisión "&amp;ROUND(p_com*100,2)&amp;"%"&amp;"/op   ·   fiscalidad "&amp;IF(mi_soc="LRI","LRI exenta (BINs)",TEXT(tasa_is,"0%")&amp;" s/ P&amp;L")&amp;IF(residual&lt;0,"   ·   completa el lote de 100k aportando "&amp;TEXT(-residual,"#,##0 €")&amp;" de caja extra (a coste de oportunidad)","")&amp;"   ·   el P&amp;L también trabaja si mantienes: decide la diferencia de rentabilidad, no el P&amp;L"</f>
        <v/>
      </c>
      <c r="L23" s="4" t="n"/>
      <c r="M23" s="4" t="n"/>
    </row>
    <row r="24" ht="6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</row>
    <row r="25" ht="22" customHeight="1">
      <c r="A25" s="4" t="n"/>
      <c r="B25" s="29" t="inlineStr">
        <is>
          <t>MEJORES ALTERNATIVAS EQUIVALENTES   —   mismo riesgo o más seguro · plazo ±2 años · ordenadas por mejora de rentabilidad a tu plazo</t>
        </is>
      </c>
      <c r="L25" s="4" t="n"/>
      <c r="M25" s="4" t="n"/>
    </row>
    <row r="26" ht="16" customHeight="1">
      <c r="A26" s="4" t="n"/>
      <c r="B26" s="30" t="inlineStr">
        <is>
          <t>#</t>
        </is>
      </c>
      <c r="C26" s="30" t="inlineStr">
        <is>
          <t>Cambiar a</t>
        </is>
      </c>
      <c r="F26" s="31" t="inlineStr">
        <is>
          <t>Plazo</t>
        </is>
      </c>
      <c r="G26" s="31" t="inlineStr">
        <is>
          <t>Rango</t>
        </is>
      </c>
      <c r="H26" s="31" t="inlineStr">
        <is>
          <t>YTC ask</t>
        </is>
      </c>
      <c r="I26" s="31" t="inlineStr">
        <is>
          <t>Mejora rentab. (a tu plazo)</t>
        </is>
      </c>
      <c r="L26" s="4" t="n"/>
      <c r="M26" s="4" t="n"/>
    </row>
    <row r="27" ht="17" customHeight="1">
      <c r="A27" s="4" t="n"/>
      <c r="B27" s="32">
        <f>IF($Q27=1,ROW()-26,"")</f>
        <v/>
      </c>
      <c r="C27" s="33">
        <f>IF($Q27=1,INDEX(u_emisor,$P27),"")</f>
        <v/>
      </c>
      <c r="F27" s="34">
        <f>IF($Q27=1,ROUND(INDEX(u_t,$P27),1)&amp;" a","")</f>
        <v/>
      </c>
      <c r="G27" s="35">
        <f>IF($Q27=1,INDEX(u_rango,$P27),"")</f>
        <v/>
      </c>
      <c r="H27" s="36">
        <f>IF($Q27=1,INDEX(u_yask,$P27),"")</f>
        <v/>
      </c>
      <c r="I27" s="37">
        <f>IF($Q27=1,INDEX(u_mejora,$P27),"")</f>
        <v/>
      </c>
      <c r="L27" s="4" t="n"/>
      <c r="M27" s="4" t="n"/>
      <c r="P27">
        <f>IFERROR(MATCH(LARGE(u_score,ROW()-26),u_score,0),0)</f>
        <v/>
      </c>
      <c r="Q27">
        <f>IF(LARGE(u_score,ROW()-26)&gt;-1E14,1,0)</f>
        <v/>
      </c>
    </row>
    <row r="28" ht="17" customHeight="1">
      <c r="A28" s="4" t="n"/>
      <c r="B28" s="38">
        <f>IF($Q28=1,ROW()-26,"")</f>
        <v/>
      </c>
      <c r="C28" s="39">
        <f>IF($Q28=1,INDEX(u_emisor,$P28),"")</f>
        <v/>
      </c>
      <c r="F28" s="40">
        <f>IF($Q28=1,ROUND(INDEX(u_t,$P28),1)&amp;" a","")</f>
        <v/>
      </c>
      <c r="G28" s="41">
        <f>IF($Q28=1,INDEX(u_rango,$P28),"")</f>
        <v/>
      </c>
      <c r="H28" s="42">
        <f>IF($Q28=1,INDEX(u_yask,$P28),"")</f>
        <v/>
      </c>
      <c r="I28" s="43">
        <f>IF($Q28=1,INDEX(u_mejora,$P28),"")</f>
        <v/>
      </c>
      <c r="L28" s="4" t="n"/>
      <c r="M28" s="4" t="n"/>
      <c r="P28">
        <f>IFERROR(MATCH(LARGE(u_score,ROW()-26),u_score,0),0)</f>
        <v/>
      </c>
      <c r="Q28">
        <f>IF(LARGE(u_score,ROW()-26)&gt;-1E14,1,0)</f>
        <v/>
      </c>
    </row>
    <row r="29" ht="17" customHeight="1">
      <c r="A29" s="4" t="n"/>
      <c r="B29" s="32">
        <f>IF($Q29=1,ROW()-26,"")</f>
        <v/>
      </c>
      <c r="C29" s="33">
        <f>IF($Q29=1,INDEX(u_emisor,$P29),"")</f>
        <v/>
      </c>
      <c r="F29" s="34">
        <f>IF($Q29=1,ROUND(INDEX(u_t,$P29),1)&amp;" a","")</f>
        <v/>
      </c>
      <c r="G29" s="35">
        <f>IF($Q29=1,INDEX(u_rango,$P29),"")</f>
        <v/>
      </c>
      <c r="H29" s="36">
        <f>IF($Q29=1,INDEX(u_yask,$P29),"")</f>
        <v/>
      </c>
      <c r="I29" s="37">
        <f>IF($Q29=1,INDEX(u_mejora,$P29),"")</f>
        <v/>
      </c>
      <c r="L29" s="4" t="n"/>
      <c r="M29" s="4" t="n"/>
      <c r="P29">
        <f>IFERROR(MATCH(LARGE(u_score,ROW()-26),u_score,0),0)</f>
        <v/>
      </c>
      <c r="Q29">
        <f>IF(LARGE(u_score,ROW()-26)&gt;-1E14,1,0)</f>
        <v/>
      </c>
    </row>
    <row r="30" ht="17" customHeight="1">
      <c r="A30" s="4" t="n"/>
      <c r="B30" s="38">
        <f>IF($Q30=1,ROW()-26,"")</f>
        <v/>
      </c>
      <c r="C30" s="39">
        <f>IF($Q30=1,INDEX(u_emisor,$P30),"")</f>
        <v/>
      </c>
      <c r="F30" s="40">
        <f>IF($Q30=1,ROUND(INDEX(u_t,$P30),1)&amp;" a","")</f>
        <v/>
      </c>
      <c r="G30" s="41">
        <f>IF($Q30=1,INDEX(u_rango,$P30),"")</f>
        <v/>
      </c>
      <c r="H30" s="42">
        <f>IF($Q30=1,INDEX(u_yask,$P30),"")</f>
        <v/>
      </c>
      <c r="I30" s="43">
        <f>IF($Q30=1,INDEX(u_mejora,$P30),"")</f>
        <v/>
      </c>
      <c r="L30" s="4" t="n"/>
      <c r="M30" s="4" t="n"/>
      <c r="P30">
        <f>IFERROR(MATCH(LARGE(u_score,ROW()-26),u_score,0),0)</f>
        <v/>
      </c>
      <c r="Q30">
        <f>IF(LARGE(u_score,ROW()-26)&gt;-1E14,1,0)</f>
        <v/>
      </c>
    </row>
    <row r="31" ht="17" customHeight="1">
      <c r="A31" s="4" t="n"/>
      <c r="B31" s="32">
        <f>IF($Q31=1,ROW()-26,"")</f>
        <v/>
      </c>
      <c r="C31" s="33">
        <f>IF($Q31=1,INDEX(u_emisor,$P31),"")</f>
        <v/>
      </c>
      <c r="F31" s="34">
        <f>IF($Q31=1,ROUND(INDEX(u_t,$P31),1)&amp;" a","")</f>
        <v/>
      </c>
      <c r="G31" s="35">
        <f>IF($Q31=1,INDEX(u_rango,$P31),"")</f>
        <v/>
      </c>
      <c r="H31" s="36">
        <f>IF($Q31=1,INDEX(u_yask,$P31),"")</f>
        <v/>
      </c>
      <c r="I31" s="37">
        <f>IF($Q31=1,INDEX(u_mejora,$P31),"")</f>
        <v/>
      </c>
      <c r="L31" s="4" t="n"/>
      <c r="M31" s="4" t="n"/>
      <c r="P31">
        <f>IFERROR(MATCH(LARGE(u_score,ROW()-26),u_score,0),0)</f>
        <v/>
      </c>
      <c r="Q31">
        <f>IF(LARGE(u_score,ROW()-26)&gt;-1E14,1,0)</f>
        <v/>
      </c>
    </row>
    <row r="32" ht="17" customHeight="1">
      <c r="A32" s="4" t="n"/>
      <c r="B32" s="38">
        <f>IF($Q32=1,ROW()-26,"")</f>
        <v/>
      </c>
      <c r="C32" s="39">
        <f>IF($Q32=1,INDEX(u_emisor,$P32),"")</f>
        <v/>
      </c>
      <c r="F32" s="40">
        <f>IF($Q32=1,ROUND(INDEX(u_t,$P32),1)&amp;" a","")</f>
        <v/>
      </c>
      <c r="G32" s="41">
        <f>IF($Q32=1,INDEX(u_rango,$P32),"")</f>
        <v/>
      </c>
      <c r="H32" s="42">
        <f>IF($Q32=1,INDEX(u_yask,$P32),"")</f>
        <v/>
      </c>
      <c r="I32" s="43">
        <f>IF($Q32=1,INDEX(u_mejora,$P32),"")</f>
        <v/>
      </c>
      <c r="L32" s="4" t="n"/>
      <c r="M32" s="4" t="n"/>
      <c r="P32">
        <f>IFERROR(MATCH(LARGE(u_score,ROW()-26),u_score,0),0)</f>
        <v/>
      </c>
      <c r="Q32">
        <f>IF(LARGE(u_score,ROW()-26)&gt;-1E14,1,0)</f>
        <v/>
      </c>
    </row>
    <row r="33" ht="17" customHeight="1">
      <c r="A33" s="4" t="n"/>
      <c r="B33" s="32">
        <f>IF($Q33=1,ROW()-26,"")</f>
        <v/>
      </c>
      <c r="C33" s="33">
        <f>IF($Q33=1,INDEX(u_emisor,$P33),"")</f>
        <v/>
      </c>
      <c r="F33" s="34">
        <f>IF($Q33=1,ROUND(INDEX(u_t,$P33),1)&amp;" a","")</f>
        <v/>
      </c>
      <c r="G33" s="35">
        <f>IF($Q33=1,INDEX(u_rango,$P33),"")</f>
        <v/>
      </c>
      <c r="H33" s="36">
        <f>IF($Q33=1,INDEX(u_yask,$P33),"")</f>
        <v/>
      </c>
      <c r="I33" s="37">
        <f>IF($Q33=1,INDEX(u_mejora,$P33),"")</f>
        <v/>
      </c>
      <c r="L33" s="4" t="n"/>
      <c r="M33" s="4" t="n"/>
      <c r="P33">
        <f>IFERROR(MATCH(LARGE(u_score,ROW()-26),u_score,0),0)</f>
        <v/>
      </c>
      <c r="Q33">
        <f>IF(LARGE(u_score,ROW()-26)&gt;-1E14,1,0)</f>
        <v/>
      </c>
    </row>
    <row r="34" ht="17" customHeight="1">
      <c r="A34" s="4" t="n"/>
      <c r="B34" s="38">
        <f>IF($Q34=1,ROW()-26,"")</f>
        <v/>
      </c>
      <c r="C34" s="39">
        <f>IF($Q34=1,INDEX(u_emisor,$P34),"")</f>
        <v/>
      </c>
      <c r="F34" s="40">
        <f>IF($Q34=1,ROUND(INDEX(u_t,$P34),1)&amp;" a","")</f>
        <v/>
      </c>
      <c r="G34" s="41">
        <f>IF($Q34=1,INDEX(u_rango,$P34),"")</f>
        <v/>
      </c>
      <c r="H34" s="42">
        <f>IF($Q34=1,INDEX(u_yask,$P34),"")</f>
        <v/>
      </c>
      <c r="I34" s="43">
        <f>IF($Q34=1,INDEX(u_mejora,$P34),"")</f>
        <v/>
      </c>
      <c r="L34" s="4" t="n"/>
      <c r="M34" s="4" t="n"/>
      <c r="P34">
        <f>IFERROR(MATCH(LARGE(u_score,ROW()-26),u_score,0),0)</f>
        <v/>
      </c>
      <c r="Q34">
        <f>IF(LARGE(u_score,ROW()-26)&gt;-1E14,1,0)</f>
        <v/>
      </c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</row>
    <row r="36">
      <c r="A36" s="4" t="n"/>
      <c r="B36" s="44" t="inlineStr">
        <is>
          <t>PARÁMETROS  —  cámbialos para trastear</t>
        </is>
      </c>
      <c r="F36" s="4" t="n"/>
      <c r="G36" s="4" t="n"/>
      <c r="H36" s="4" t="n"/>
      <c r="I36" s="4" t="n"/>
      <c r="J36" s="4" t="n"/>
      <c r="K36" s="4" t="n"/>
      <c r="L36" s="4" t="n"/>
      <c r="M36" s="4" t="n"/>
    </row>
    <row r="37" ht="16" customHeight="1">
      <c r="A37" s="4" t="n"/>
      <c r="B37" s="45" t="inlineStr">
        <is>
          <t>Comisión por operación</t>
        </is>
      </c>
      <c r="C37" s="46" t="n">
        <v>0.0015</v>
      </c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</row>
    <row r="38" ht="16" customHeight="1">
      <c r="A38" s="4" t="n"/>
      <c r="B38" s="45" t="inlineStr">
        <is>
          <t>Nominal mínimo (múltiplo)</t>
        </is>
      </c>
      <c r="C38" s="47" t="n">
        <v>100000</v>
      </c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</row>
    <row r="39" ht="16" customHeight="1">
      <c r="A39" s="4" t="n"/>
      <c r="B39" s="45" t="inlineStr">
        <is>
          <t>Euríbor 12m (fallback)</t>
        </is>
      </c>
      <c r="C39" s="46" t="n">
        <v>0.02727</v>
      </c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</row>
    <row r="40" ht="16" customHeight="1">
      <c r="A40" s="4" t="n"/>
      <c r="B40" s="45" t="inlineStr">
        <is>
          <t>Reinversión manual (0 = auto)</t>
        </is>
      </c>
      <c r="C40" s="46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</row>
    <row r="41" ht="16" customHeight="1">
      <c r="A41" s="4" t="n"/>
      <c r="B41" s="45" t="inlineStr">
        <is>
          <t>Fecha de valoración (auto)</t>
        </is>
      </c>
      <c r="C41" s="48">
        <f>IF(feed_date&lt;&gt;"",feed_date,DATE(2026,7,2))</f>
        <v/>
      </c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</row>
    <row r="42" ht="16" customHeight="1">
      <c r="A42" s="4" t="n"/>
      <c r="B42" s="45" t="inlineStr">
        <is>
          <t>Fecha del feed (PQ opcional)</t>
        </is>
      </c>
      <c r="C42" s="48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</row>
    <row r="43" ht="16" customHeight="1">
      <c r="A43" s="4" t="n"/>
      <c r="B43" s="44" t="inlineStr">
        <is>
          <t>BONO PROPUESTO (externo)  —  tecléalo y pon el switch en «Sí»</t>
        </is>
      </c>
      <c r="L43" s="4" t="n"/>
      <c r="M43" s="4" t="n"/>
    </row>
    <row r="44" ht="16" customHeight="1">
      <c r="A44" s="4" t="n"/>
      <c r="B44" s="45" t="inlineStr">
        <is>
          <t>Comparar contra esta propuesta</t>
        </is>
      </c>
      <c r="C44" s="49" t="inlineStr">
        <is>
          <t>No</t>
        </is>
      </c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</row>
    <row r="45" ht="16" customHeight="1">
      <c r="A45" s="4" t="n"/>
      <c r="B45" s="45" t="inlineStr">
        <is>
          <t>Nombre / emisor</t>
        </is>
      </c>
      <c r="C45" s="49" t="n"/>
      <c r="G45" s="4" t="n"/>
      <c r="H45" s="45" t="inlineStr">
        <is>
          <t>Divisa</t>
        </is>
      </c>
      <c r="I45" s="49" t="inlineStr">
        <is>
          <t>EUR</t>
        </is>
      </c>
      <c r="J45" s="4" t="n"/>
      <c r="K45" s="4" t="n"/>
      <c r="L45" s="4" t="n"/>
      <c r="M45" s="4" t="n"/>
    </row>
    <row r="46" ht="16" customHeight="1">
      <c r="A46" s="4" t="n"/>
      <c r="B46" s="45" t="inlineStr">
        <is>
          <t>Rango (AT1/T2/Senior…)</t>
        </is>
      </c>
      <c r="C46" s="49" t="n"/>
      <c r="D46" s="4" t="n"/>
      <c r="E46" s="4" t="n"/>
      <c r="F46" s="4" t="n"/>
      <c r="G46" s="4" t="n"/>
      <c r="H46" s="45" t="inlineStr">
        <is>
          <t>Perpetuo</t>
        </is>
      </c>
      <c r="I46" s="49" t="inlineStr">
        <is>
          <t>No</t>
        </is>
      </c>
      <c r="J46" s="4" t="n"/>
      <c r="K46" s="4" t="n"/>
      <c r="L46" s="4" t="n"/>
      <c r="M46" s="4" t="n"/>
    </row>
    <row r="47" ht="16" customHeight="1">
      <c r="A47" s="4" t="n"/>
      <c r="B47" s="45" t="inlineStr">
        <is>
          <t>Precio (ask)</t>
        </is>
      </c>
      <c r="C47" s="50" t="n"/>
      <c r="D47" s="4" t="n"/>
      <c r="E47" s="4" t="n"/>
      <c r="F47" s="4" t="n"/>
      <c r="G47" s="4" t="n"/>
      <c r="H47" s="45" t="inlineStr">
        <is>
          <t>Cupón (%)</t>
        </is>
      </c>
      <c r="I47" s="50" t="n"/>
      <c r="J47" s="4" t="n"/>
      <c r="K47" s="4" t="n"/>
      <c r="L47" s="4" t="n"/>
      <c r="M47" s="4" t="n"/>
    </row>
    <row r="48" ht="16" customHeight="1">
      <c r="A48" s="4" t="n"/>
      <c r="B48" s="45" t="inlineStr">
        <is>
          <t>YTC ask (%)</t>
        </is>
      </c>
      <c r="C48" s="51" t="n"/>
      <c r="D48" s="4" t="n"/>
      <c r="E48" s="4" t="n"/>
      <c r="F48" s="4" t="n"/>
      <c r="G48" s="4" t="n"/>
      <c r="H48" s="45" t="inlineStr">
        <is>
          <t>Fecha call / vto</t>
        </is>
      </c>
      <c r="I48" s="48" t="n"/>
      <c r="J48" s="4" t="n"/>
      <c r="K48" s="4" t="n"/>
      <c r="L48" s="4" t="n"/>
      <c r="M48" s="4" t="n"/>
    </row>
    <row r="49" ht="16" customHeight="1">
      <c r="A49" s="4" t="n"/>
      <c r="B49" s="4" t="n"/>
      <c r="C49" s="4" t="n"/>
      <c r="D49" s="4" t="n"/>
      <c r="E49" s="4" t="n"/>
      <c r="F49" s="4" t="n"/>
      <c r="G49" s="4" t="n"/>
      <c r="H49" s="45" t="inlineStr">
        <is>
          <t>Precio que implica tu YTC</t>
        </is>
      </c>
      <c r="I49" s="52">
        <f>IF(prop_usar&lt;&gt;"Sí","",IF(prop_ytc="","",ROUND(a_pask,3)))</f>
        <v/>
      </c>
      <c r="J49" s="4" t="n"/>
      <c r="K49" s="4" t="n"/>
      <c r="L49" s="4" t="n"/>
      <c r="M49" s="4" t="n"/>
    </row>
    <row r="50" ht="16" customHeight="1">
      <c r="A50" s="4" t="n"/>
      <c r="B50" s="53">
        <f>IF(prop_usar&lt;&gt;"Sí","",IF(OR(prop_ytc="",prop_call=""),"⚠  Faltan datos: el YTC y la fecha de call son obligatorios.",IF(prop_divisa&lt;&gt;mi_div,"⚠  Divisa distinta de tu bono ("&amp;mi_div&amp;"): riesgo FX, comparación no homogénea.",IF(AND(prop_perp="Sí",prop_call=""),"⚠  Perpetuo sin fecha de call: la call es el plazo.",""))))</f>
        <v/>
      </c>
      <c r="L50" s="4" t="n"/>
      <c r="M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</row>
  </sheetData>
  <mergeCells count="51">
    <mergeCell ref="I32:K32"/>
    <mergeCell ref="E19:G19"/>
    <mergeCell ref="I28:K28"/>
    <mergeCell ref="C31:E31"/>
    <mergeCell ref="C42:D42"/>
    <mergeCell ref="B15:K15"/>
    <mergeCell ref="B36:E36"/>
    <mergeCell ref="H18:K18"/>
    <mergeCell ref="I33:K33"/>
    <mergeCell ref="B19:D19"/>
    <mergeCell ref="C27:E27"/>
    <mergeCell ref="B50:K50"/>
    <mergeCell ref="C41:D41"/>
    <mergeCell ref="H20:K20"/>
    <mergeCell ref="B7:E7"/>
    <mergeCell ref="B25:K25"/>
    <mergeCell ref="C40:D40"/>
    <mergeCell ref="C5:F5"/>
    <mergeCell ref="I29:K29"/>
    <mergeCell ref="B20:D20"/>
    <mergeCell ref="C32:E32"/>
    <mergeCell ref="C28:E28"/>
    <mergeCell ref="C45:F45"/>
    <mergeCell ref="A1:M1"/>
    <mergeCell ref="I31:K31"/>
    <mergeCell ref="B43:K43"/>
    <mergeCell ref="E18:G18"/>
    <mergeCell ref="I34:K34"/>
    <mergeCell ref="H21:K21"/>
    <mergeCell ref="E21:G21"/>
    <mergeCell ref="C30:E30"/>
    <mergeCell ref="I30:K30"/>
    <mergeCell ref="C34:E34"/>
    <mergeCell ref="C39:D39"/>
    <mergeCell ref="J5:L5"/>
    <mergeCell ref="B23:K23"/>
    <mergeCell ref="C33:E33"/>
    <mergeCell ref="B14:K14"/>
    <mergeCell ref="C38:D38"/>
    <mergeCell ref="I27:K27"/>
    <mergeCell ref="C37:D37"/>
    <mergeCell ref="B18:D18"/>
    <mergeCell ref="A3:M3"/>
    <mergeCell ref="C26:E26"/>
    <mergeCell ref="I26:K26"/>
    <mergeCell ref="B21:D21"/>
    <mergeCell ref="H7:K7"/>
    <mergeCell ref="C29:E29"/>
    <mergeCell ref="A2:M2"/>
    <mergeCell ref="E20:G20"/>
    <mergeCell ref="H19:K19"/>
  </mergeCells>
  <conditionalFormatting sqref="B14">
    <cfRule type="expression" priority="1" dxfId="0">
      <formula>mejora&gt;0</formula>
    </cfRule>
    <cfRule type="expression" priority="2" dxfId="1">
      <formula>mejora&lt;=0</formula>
    </cfRule>
  </conditionalFormatting>
  <conditionalFormatting sqref="E20">
    <cfRule type="expression" priority="3" dxfId="2">
      <formula>ben&gt;0</formula>
    </cfRule>
    <cfRule type="expression" priority="4" dxfId="3">
      <formula>ben&lt;=0</formula>
    </cfRule>
  </conditionalFormatting>
  <conditionalFormatting sqref="D10">
    <cfRule type="expression" priority="5" dxfId="4">
      <formula>pl&gt;=0</formula>
    </cfRule>
    <cfRule type="expression" priority="6" dxfId="5">
      <formula>pl&lt;0</formula>
    </cfRule>
  </conditionalFormatting>
  <conditionalFormatting sqref="I27:I34">
    <cfRule type="dataBar" priority="7">
      <dataBar>
        <cfvo type="min"/>
        <cfvo type="max"/>
        <color rgb="FF2FB67A"/>
      </dataBar>
      <extLst>
        <ext xmlns:x14="http://schemas.microsoft.com/office/spreadsheetml/2009/9/main" uri="{B025F937-C7B1-47D3-B67F-A62EFF666E3E}">
          <x14:id>{3C5A1D8F-7E42-4C6B-9A31-D2F0C4E85B17}</x14:id>
        </ext>
      </extLst>
    </cfRule>
  </conditionalFormatting>
  <dataValidations count="4">
    <dataValidation sqref="C5" showDropDown="0" showInputMessage="0" showErrorMessage="0" allowBlank="0" type="list">
      <formula1>=lst_bonos</formula1>
    </dataValidation>
    <dataValidation sqref="J5" showDropDown="0" showInputMessage="0" showErrorMessage="0" allowBlank="0" type="list">
      <formula1>=lst_bonos</formula1>
    </dataValidation>
    <dataValidation sqref="C44" showDropDown="0" showInputMessage="0" showErrorMessage="0" allowBlank="0" type="list">
      <formula1>"Sí,No"</formula1>
    </dataValidation>
    <dataValidation sqref="I46" showDropDown="0" showInputMessage="0" showErrorMessage="0" allowBlank="1" type="list">
      <formula1>"Sí,No"</formula1>
    </dataValidation>
  </dataValidations>
  <pageMargins left="0.2" right="0.2" top="0.2" bottom="0.2" header="0.5" footer="0.5"/>
  <pageSetup orientation="landscape" fitToHeight="1" fitToWidth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5A1D8F-7E42-4C6B-9A31-D2F0C4E85B17}">
            <x14:dataBar minLength="0" maxLength="100" gradient="0" negativeBarColorSameAsPositive="0" axisPosition="automatic">
              <x14:cfvo type="autoMin"/>
              <x14:cfvo type="autoMax"/>
              <x14:negativeFillColor rgb="FFE0564E"/>
              <x14:axisColor rgb="FF93A2B0"/>
            </x14:dataBar>
            <xm:sqref>I27:I34</xm:sqref>
          </x14:cfRule>
        </x14:conditionalFormatting>
      </x14:conditionalFormattings>
    </ext>
  </extLst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H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30" customWidth="1" min="1" max="1"/>
    <col width="18" customWidth="1" min="2" max="2"/>
    <col width="9" customWidth="1" min="3" max="3"/>
    <col width="6" customWidth="1" min="4" max="4"/>
    <col width="14" customWidth="1" min="5" max="5"/>
    <col width="13" customWidth="1" min="6" max="6"/>
    <col width="5" customWidth="1" min="7" max="7"/>
    <col width="13" customWidth="1" min="8" max="8"/>
    <col width="9" customWidth="1" min="9" max="9"/>
    <col width="9" customWidth="1" min="10" max="10"/>
    <col width="9" customWidth="1" min="11" max="11"/>
    <col width="9" customWidth="1" min="12" max="12"/>
    <col width="8" customWidth="1" min="13" max="13"/>
    <col width="12" customWidth="1" min="14" max="14"/>
    <col width="5" customWidth="1" min="15" max="15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</cols>
  <sheetData>
    <row r="1">
      <c r="A1" s="54" t="inlineStr">
        <is>
          <t>id</t>
        </is>
      </c>
      <c r="B1" s="54" t="inlineStr">
        <is>
          <t>emisor</t>
        </is>
      </c>
      <c r="C1" s="54" t="inlineStr">
        <is>
          <t>sociedad</t>
        </is>
      </c>
      <c r="D1" s="54" t="inlineStr">
        <is>
          <t>divisa</t>
        </is>
      </c>
      <c r="E1" s="54" t="inlineStr">
        <is>
          <t>isin</t>
        </is>
      </c>
      <c r="F1" s="54" t="inlineStr">
        <is>
          <t>rango</t>
        </is>
      </c>
      <c r="G1" s="54" t="inlineStr">
        <is>
          <t>rank</t>
        </is>
      </c>
      <c r="H1" s="55" t="inlineStr">
        <is>
          <t>nominal</t>
        </is>
      </c>
      <c r="I1" s="54" t="inlineStr">
        <is>
          <t>precio_entrada</t>
        </is>
      </c>
      <c r="J1" s="54" t="inlineStr">
        <is>
          <t>precio_bid</t>
        </is>
      </c>
      <c r="K1" s="54" t="inlineStr">
        <is>
          <t>ytc_bid</t>
        </is>
      </c>
      <c r="L1" s="54" t="inlineStr">
        <is>
          <t>ytc_ask</t>
        </is>
      </c>
      <c r="M1" s="54" t="inlineStr">
        <is>
          <t>cupon</t>
        </is>
      </c>
      <c r="N1" s="54" t="inlineStr">
        <is>
          <t>fecha_ref</t>
        </is>
      </c>
      <c r="O1" s="54" t="inlineStr">
        <is>
          <t>es_perpetuo</t>
        </is>
      </c>
      <c r="P1" s="54" t="inlineStr">
        <is>
          <t>cupon_anual</t>
        </is>
      </c>
      <c r="Q1" s="54" t="inlineStr">
        <is>
          <t>valor_mercado</t>
        </is>
      </c>
      <c r="R1" s="54" t="inlineStr">
        <is>
          <t>dias_ref</t>
        </is>
      </c>
      <c r="S1" s="54" t="inlineStr">
        <is>
          <t>t_anios</t>
        </is>
      </c>
      <c r="T1" s="54" t="inlineStr">
        <is>
          <t>precio_ask</t>
        </is>
      </c>
    </row>
    <row r="2">
      <c r="A2" s="56" t="inlineStr">
        <is>
          <t>EUROPEAN UNION 3.375% 2054 · LRI</t>
        </is>
      </c>
      <c r="B2" s="56" t="inlineStr">
        <is>
          <t>EUROPEAN UNION</t>
        </is>
      </c>
      <c r="C2" s="56" t="inlineStr">
        <is>
          <t>LRI</t>
        </is>
      </c>
      <c r="D2" s="56" t="inlineStr">
        <is>
          <t>EUR</t>
        </is>
      </c>
      <c r="E2" s="56" t="inlineStr">
        <is>
          <t>EU000A3K4EY2</t>
        </is>
      </c>
      <c r="F2" s="56" t="inlineStr">
        <is>
          <t>Soberano</t>
        </is>
      </c>
      <c r="G2" s="56" t="n">
        <v>0</v>
      </c>
      <c r="H2" s="57" t="n">
        <v>11120000</v>
      </c>
      <c r="I2" s="58" t="n">
        <v>90</v>
      </c>
      <c r="J2" s="58" t="n">
        <v>88.14</v>
      </c>
      <c r="K2" s="59" t="n">
        <v>0.0408976671570748</v>
      </c>
      <c r="L2" s="59" t="n">
        <v>0.0407473703180344</v>
      </c>
      <c r="M2" s="58" t="n">
        <v>3.375</v>
      </c>
      <c r="N2" s="60" t="n">
        <v>56527</v>
      </c>
      <c r="O2" s="56" t="inlineStr"/>
      <c r="P2" s="57" t="n">
        <v>375300</v>
      </c>
      <c r="Q2" s="57">
        <f>H2*J2/100</f>
        <v/>
      </c>
      <c r="R2" s="57">
        <f>IF(N2="",-1E9,N2-p_hoy)</f>
        <v/>
      </c>
      <c r="S2" s="61">
        <f>R2/365</f>
        <v/>
      </c>
      <c r="T2" s="58">
        <f>IF(N2="",100,IF(L2=0,M2*S2+100,M2*(1-(1+L2)^(-S2))/L2+100/(1+L2)^S2))</f>
        <v/>
      </c>
      <c r="V2">
        <f>IF(N2="",0,IFERROR(SUMPRODUCT((ABS(u_dias-(S2*365))&lt;=182)*(u_yask&gt;0)*u_yask*u_vm)/SUMPRODUCT((ABS(u_dias-(S2*365))&lt;=182)*(u_yask&gt;0)*u_vm),p_eur))</f>
        <v/>
      </c>
      <c r="W2">
        <f>IF(N2="",0,MAX(mi_t,S2))</f>
        <v/>
      </c>
      <c r="X2">
        <f>IF(N2="",0,CEILING(max_inv/(T2/100),p_den))</f>
        <v/>
      </c>
      <c r="Y2">
        <f>X2*T2/100</f>
        <v/>
      </c>
      <c r="Z2">
        <f>caja-Y2*(1+p_com)</f>
        <v/>
      </c>
      <c r="AA2">
        <f>IF(N2="",0,(Y2*(1+L2)^S2+Z2*(1+V2)^S2)*(1+V2)^(W2-S2))</f>
        <v/>
      </c>
      <c r="AB2">
        <f>IF(V2=0,mi_cupan*mi_t,mi_cupan*((1+V2)^mi_t-1)/V2)</f>
        <v/>
      </c>
      <c r="AC2">
        <f>(mi_nom+AB2-imp_man)*(1+V2)^(W2-mi_t)</f>
        <v/>
      </c>
      <c r="AD2">
        <f>AA2-AC2</f>
        <v/>
      </c>
      <c r="AE2">
        <f>IF(N2="",0,(D2=mi_div)*(G2&lt;&gt;"")*(G2&lt;=mi_rank)*(ABS(R2-mi_dias)&lt;=730)*(E2&lt;&gt;mi_isin)*(R2&gt;0)*(R2&lt;=4380)*(L2&lt;&gt;0)*(COUNTIF(E$2:E2,E2)=1))</f>
        <v/>
      </c>
      <c r="AF2">
        <f>IF(AND(AE2=1),AH2-ROW()*0.000001,-1E15)</f>
        <v/>
      </c>
      <c r="AG2">
        <f>IF(N2="",0,Y2*((1+L2)^S2*(1+V2)^(W2-S2)-(1+L2)^mi_t*(1+V2)^(W2-mi_t)))</f>
        <v/>
      </c>
      <c r="AH2">
        <f>IF(S2&gt;=mi_t,AD2-AG2,AD2)</f>
        <v/>
      </c>
    </row>
    <row r="3">
      <c r="A3" s="62" t="inlineStr">
        <is>
          <t>FRANCE 05 4% 4% 2055 · ConLe</t>
        </is>
      </c>
      <c r="B3" s="62" t="inlineStr">
        <is>
          <t>FRANCE 05 4%</t>
        </is>
      </c>
      <c r="C3" s="62" t="inlineStr">
        <is>
          <t>ConLe</t>
        </is>
      </c>
      <c r="D3" s="62" t="inlineStr">
        <is>
          <t>EUR</t>
        </is>
      </c>
      <c r="E3" s="62" t="inlineStr">
        <is>
          <t>FR0010171975</t>
        </is>
      </c>
      <c r="F3" s="62" t="inlineStr">
        <is>
          <t>Soberano</t>
        </is>
      </c>
      <c r="G3" s="62" t="n">
        <v>0</v>
      </c>
      <c r="H3" s="63" t="n">
        <v>6800000</v>
      </c>
      <c r="I3" s="64" t="n">
        <v>95.45</v>
      </c>
      <c r="J3" s="64" t="n">
        <v>92.08499999999999</v>
      </c>
      <c r="K3" s="65" t="n">
        <v>0.044944461373744</v>
      </c>
      <c r="L3" s="65" t="n">
        <v>0.0449431351710823</v>
      </c>
      <c r="M3" s="64" t="n">
        <v>4</v>
      </c>
      <c r="N3" s="66" t="n">
        <v>56729</v>
      </c>
      <c r="O3" s="62" t="inlineStr"/>
      <c r="P3" s="63" t="n">
        <v>272000</v>
      </c>
      <c r="Q3" s="63">
        <f>H3*J3/100</f>
        <v/>
      </c>
      <c r="R3" s="63">
        <f>IF(N3="",-1E9,N3-p_hoy)</f>
        <v/>
      </c>
      <c r="S3" s="67">
        <f>R3/365</f>
        <v/>
      </c>
      <c r="T3" s="64">
        <f>IF(N3="",100,IF(L3=0,M3*S3+100,M3*(1-(1+L3)^(-S3))/L3+100/(1+L3)^S3))</f>
        <v/>
      </c>
      <c r="V3">
        <f>IF(N3="",0,IFERROR(SUMPRODUCT((ABS(u_dias-(S3*365))&lt;=182)*(u_yask&gt;0)*u_yask*u_vm)/SUMPRODUCT((ABS(u_dias-(S3*365))&lt;=182)*(u_yask&gt;0)*u_vm),p_eur))</f>
        <v/>
      </c>
      <c r="W3">
        <f>IF(N3="",0,MAX(mi_t,S3))</f>
        <v/>
      </c>
      <c r="X3">
        <f>IF(N3="",0,CEILING(max_inv/(T3/100),p_den))</f>
        <v/>
      </c>
      <c r="Y3">
        <f>X3*T3/100</f>
        <v/>
      </c>
      <c r="Z3">
        <f>caja-Y3*(1+p_com)</f>
        <v/>
      </c>
      <c r="AA3">
        <f>IF(N3="",0,(Y3*(1+L3)^S3+Z3*(1+V3)^S3)*(1+V3)^(W3-S3))</f>
        <v/>
      </c>
      <c r="AB3">
        <f>IF(V3=0,mi_cupan*mi_t,mi_cupan*((1+V3)^mi_t-1)/V3)</f>
        <v/>
      </c>
      <c r="AC3">
        <f>(mi_nom+AB3-imp_man)*(1+V3)^(W3-mi_t)</f>
        <v/>
      </c>
      <c r="AD3">
        <f>AA3-AC3</f>
        <v/>
      </c>
      <c r="AE3">
        <f>IF(N3="",0,(D3=mi_div)*(G3&lt;&gt;"")*(G3&lt;=mi_rank)*(ABS(R3-mi_dias)&lt;=730)*(E3&lt;&gt;mi_isin)*(R3&gt;0)*(R3&lt;=4380)*(L3&lt;&gt;0)*(COUNTIF(E$2:E3,E3)=1))</f>
        <v/>
      </c>
      <c r="AF3">
        <f>IF(AND(AE3=1),AH3-ROW()*0.000001,-1E15)</f>
        <v/>
      </c>
      <c r="AG3">
        <f>IF(N3="",0,Y3*((1+L3)^S3*(1+V3)^(W3-S3)-(1+L3)^mi_t*(1+V3)^(W3-mi_t)))</f>
        <v/>
      </c>
      <c r="AH3">
        <f>IF(S3&gt;=mi_t,AD3-AG3,AD3)</f>
        <v/>
      </c>
    </row>
    <row r="4">
      <c r="A4" s="56" t="inlineStr">
        <is>
          <t>FRANCE 24 3,25% 3.25% 2055 · ConLe</t>
        </is>
      </c>
      <c r="B4" s="56" t="inlineStr">
        <is>
          <t>FRANCE 24 3,25%</t>
        </is>
      </c>
      <c r="C4" s="56" t="inlineStr">
        <is>
          <t>ConLe</t>
        </is>
      </c>
      <c r="D4" s="56" t="inlineStr">
        <is>
          <t>EUR</t>
        </is>
      </c>
      <c r="E4" s="56" t="inlineStr">
        <is>
          <t>FR001400OHF4</t>
        </is>
      </c>
      <c r="F4" s="56" t="inlineStr">
        <is>
          <t>Soberano</t>
        </is>
      </c>
      <c r="G4" s="56" t="n">
        <v>0</v>
      </c>
      <c r="H4" s="57" t="n">
        <v>4214000</v>
      </c>
      <c r="I4" s="58" t="n">
        <v>87.30595633602277</v>
      </c>
      <c r="J4" s="58" t="n">
        <v>79.908</v>
      </c>
      <c r="K4" s="59" t="n">
        <v>0.0450683546652138</v>
      </c>
      <c r="L4" s="59" t="n">
        <v>0.0450668930132244</v>
      </c>
      <c r="M4" s="58" t="n">
        <v>3.25</v>
      </c>
      <c r="N4" s="60" t="n">
        <v>56759</v>
      </c>
      <c r="O4" s="56" t="inlineStr"/>
      <c r="P4" s="57" t="n">
        <v>136955</v>
      </c>
      <c r="Q4" s="57">
        <f>H4*J4/100</f>
        <v/>
      </c>
      <c r="R4" s="57">
        <f>IF(N4="",-1E9,N4-p_hoy)</f>
        <v/>
      </c>
      <c r="S4" s="61">
        <f>R4/365</f>
        <v/>
      </c>
      <c r="T4" s="58">
        <f>IF(N4="",100,IF(L4=0,M4*S4+100,M4*(1-(1+L4)^(-S4))/L4+100/(1+L4)^S4))</f>
        <v/>
      </c>
      <c r="V4">
        <f>IF(N4="",0,IFERROR(SUMPRODUCT((ABS(u_dias-(S4*365))&lt;=182)*(u_yask&gt;0)*u_yask*u_vm)/SUMPRODUCT((ABS(u_dias-(S4*365))&lt;=182)*(u_yask&gt;0)*u_vm),p_eur))</f>
        <v/>
      </c>
      <c r="W4">
        <f>IF(N4="",0,MAX(mi_t,S4))</f>
        <v/>
      </c>
      <c r="X4">
        <f>IF(N4="",0,CEILING(max_inv/(T4/100),p_den))</f>
        <v/>
      </c>
      <c r="Y4">
        <f>X4*T4/100</f>
        <v/>
      </c>
      <c r="Z4">
        <f>caja-Y4*(1+p_com)</f>
        <v/>
      </c>
      <c r="AA4">
        <f>IF(N4="",0,(Y4*(1+L4)^S4+Z4*(1+V4)^S4)*(1+V4)^(W4-S4))</f>
        <v/>
      </c>
      <c r="AB4">
        <f>IF(V4=0,mi_cupan*mi_t,mi_cupan*((1+V4)^mi_t-1)/V4)</f>
        <v/>
      </c>
      <c r="AC4">
        <f>(mi_nom+AB4-imp_man)*(1+V4)^(W4-mi_t)</f>
        <v/>
      </c>
      <c r="AD4">
        <f>AA4-AC4</f>
        <v/>
      </c>
      <c r="AE4">
        <f>IF(N4="",0,(D4=mi_div)*(G4&lt;&gt;"")*(G4&lt;=mi_rank)*(ABS(R4-mi_dias)&lt;=730)*(E4&lt;&gt;mi_isin)*(R4&gt;0)*(R4&lt;=4380)*(L4&lt;&gt;0)*(COUNTIF(E$2:E4,E4)=1))</f>
        <v/>
      </c>
      <c r="AF4">
        <f>IF(AND(AE4=1),AH4-ROW()*0.000001,-1E15)</f>
        <v/>
      </c>
      <c r="AG4">
        <f>IF(N4="",0,Y4*((1+L4)^S4*(1+V4)^(W4-S4)-(1+L4)^mi_t*(1+V4)^(W4-mi_t)))</f>
        <v/>
      </c>
      <c r="AH4">
        <f>IF(S4&gt;=mi_t,AD4-AG4,AD4)</f>
        <v/>
      </c>
    </row>
    <row r="5">
      <c r="A5" s="62" t="inlineStr">
        <is>
          <t>FRANCE 24 3,25% 3.25% 2055 · LRI</t>
        </is>
      </c>
      <c r="B5" s="62" t="inlineStr">
        <is>
          <t>FRANCE 24 3,25%</t>
        </is>
      </c>
      <c r="C5" s="62" t="inlineStr">
        <is>
          <t>LRI</t>
        </is>
      </c>
      <c r="D5" s="62" t="inlineStr">
        <is>
          <t>EUR</t>
        </is>
      </c>
      <c r="E5" s="62" t="inlineStr">
        <is>
          <t>FR001400OHF4</t>
        </is>
      </c>
      <c r="F5" s="62" t="inlineStr">
        <is>
          <t>Soberano</t>
        </is>
      </c>
      <c r="G5" s="62" t="n">
        <v>0</v>
      </c>
      <c r="H5" s="63" t="n">
        <v>1800000</v>
      </c>
      <c r="I5" s="64" t="n">
        <v>82.38800000000001</v>
      </c>
      <c r="J5" s="64" t="n">
        <v>79.908</v>
      </c>
      <c r="K5" s="65" t="n">
        <v>0.0450683546652138</v>
      </c>
      <c r="L5" s="65" t="n">
        <v>0.0450668930132244</v>
      </c>
      <c r="M5" s="64" t="n">
        <v>3.25</v>
      </c>
      <c r="N5" s="66" t="n">
        <v>56759</v>
      </c>
      <c r="O5" s="62" t="inlineStr"/>
      <c r="P5" s="63" t="n">
        <v>58500</v>
      </c>
      <c r="Q5" s="63">
        <f>H5*J5/100</f>
        <v/>
      </c>
      <c r="R5" s="63">
        <f>IF(N5="",-1E9,N5-p_hoy)</f>
        <v/>
      </c>
      <c r="S5" s="67">
        <f>R5/365</f>
        <v/>
      </c>
      <c r="T5" s="64">
        <f>IF(N5="",100,IF(L5=0,M5*S5+100,M5*(1-(1+L5)^(-S5))/L5+100/(1+L5)^S5))</f>
        <v/>
      </c>
      <c r="V5">
        <f>IF(N5="",0,IFERROR(SUMPRODUCT((ABS(u_dias-(S5*365))&lt;=182)*(u_yask&gt;0)*u_yask*u_vm)/SUMPRODUCT((ABS(u_dias-(S5*365))&lt;=182)*(u_yask&gt;0)*u_vm),p_eur))</f>
        <v/>
      </c>
      <c r="W5">
        <f>IF(N5="",0,MAX(mi_t,S5))</f>
        <v/>
      </c>
      <c r="X5">
        <f>IF(N5="",0,CEILING(max_inv/(T5/100),p_den))</f>
        <v/>
      </c>
      <c r="Y5">
        <f>X5*T5/100</f>
        <v/>
      </c>
      <c r="Z5">
        <f>caja-Y5*(1+p_com)</f>
        <v/>
      </c>
      <c r="AA5">
        <f>IF(N5="",0,(Y5*(1+L5)^S5+Z5*(1+V5)^S5)*(1+V5)^(W5-S5))</f>
        <v/>
      </c>
      <c r="AB5">
        <f>IF(V5=0,mi_cupan*mi_t,mi_cupan*((1+V5)^mi_t-1)/V5)</f>
        <v/>
      </c>
      <c r="AC5">
        <f>(mi_nom+AB5-imp_man)*(1+V5)^(W5-mi_t)</f>
        <v/>
      </c>
      <c r="AD5">
        <f>AA5-AC5</f>
        <v/>
      </c>
      <c r="AE5">
        <f>IF(N5="",0,(D5=mi_div)*(G5&lt;&gt;"")*(G5&lt;=mi_rank)*(ABS(R5-mi_dias)&lt;=730)*(E5&lt;&gt;mi_isin)*(R5&gt;0)*(R5&lt;=4380)*(L5&lt;&gt;0)*(COUNTIF(E$2:E5,E5)=1))</f>
        <v/>
      </c>
      <c r="AF5">
        <f>IF(AND(AE5=1),AH5-ROW()*0.000001,-1E15)</f>
        <v/>
      </c>
      <c r="AG5">
        <f>IF(N5="",0,Y5*((1+L5)^S5*(1+V5)^(W5-S5)-(1+L5)^mi_t*(1+V5)^(W5-mi_t)))</f>
        <v/>
      </c>
      <c r="AH5">
        <f>IF(S5&gt;=mi_t,AD5-AG5,AD5)</f>
        <v/>
      </c>
    </row>
    <row r="6">
      <c r="A6" s="56" t="inlineStr">
        <is>
          <t>UKT 4 3/8 07/31/54 4.375% 2054 · DSL</t>
        </is>
      </c>
      <c r="B6" s="56" t="inlineStr">
        <is>
          <t>UKT 4 3/8 07/31/54</t>
        </is>
      </c>
      <c r="C6" s="56" t="inlineStr">
        <is>
          <t>DSL</t>
        </is>
      </c>
      <c r="D6" s="56" t="inlineStr">
        <is>
          <t>GBP</t>
        </is>
      </c>
      <c r="E6" s="56" t="inlineStr">
        <is>
          <t>GB00BPSNBB36</t>
        </is>
      </c>
      <c r="F6" s="56" t="inlineStr">
        <is>
          <t>Soberano</t>
        </is>
      </c>
      <c r="G6" s="56" t="n">
        <v>0</v>
      </c>
      <c r="H6" s="57" t="n">
        <v>100000</v>
      </c>
      <c r="I6" s="58" t="n">
        <v>83.837</v>
      </c>
      <c r="J6" s="58" t="n">
        <v>83.22</v>
      </c>
      <c r="K6" s="59" t="n">
        <v>0.0556408609406005</v>
      </c>
      <c r="L6" s="59" t="n">
        <v>0.0554631564110607</v>
      </c>
      <c r="M6" s="58" t="n">
        <v>4.375</v>
      </c>
      <c r="N6" s="60" t="n">
        <v>56461</v>
      </c>
      <c r="O6" s="56" t="inlineStr"/>
      <c r="P6" s="57" t="n">
        <v>4375</v>
      </c>
      <c r="Q6" s="57">
        <f>H6*J6/100</f>
        <v/>
      </c>
      <c r="R6" s="57">
        <f>IF(N6="",-1E9,N6-p_hoy)</f>
        <v/>
      </c>
      <c r="S6" s="61">
        <f>R6/365</f>
        <v/>
      </c>
      <c r="T6" s="58">
        <f>IF(N6="",100,IF(L6=0,M6*S6+100,M6*(1-(1+L6)^(-S6))/L6+100/(1+L6)^S6))</f>
        <v/>
      </c>
      <c r="V6">
        <f>IF(N6="",0,IFERROR(SUMPRODUCT((ABS(u_dias-(S6*365))&lt;=182)*(u_yask&gt;0)*u_yask*u_vm)/SUMPRODUCT((ABS(u_dias-(S6*365))&lt;=182)*(u_yask&gt;0)*u_vm),p_eur))</f>
        <v/>
      </c>
      <c r="W6">
        <f>IF(N6="",0,MAX(mi_t,S6))</f>
        <v/>
      </c>
      <c r="X6">
        <f>IF(N6="",0,CEILING(max_inv/(T6/100),p_den))</f>
        <v/>
      </c>
      <c r="Y6">
        <f>X6*T6/100</f>
        <v/>
      </c>
      <c r="Z6">
        <f>caja-Y6*(1+p_com)</f>
        <v/>
      </c>
      <c r="AA6">
        <f>IF(N6="",0,(Y6*(1+L6)^S6+Z6*(1+V6)^S6)*(1+V6)^(W6-S6))</f>
        <v/>
      </c>
      <c r="AB6">
        <f>IF(V6=0,mi_cupan*mi_t,mi_cupan*((1+V6)^mi_t-1)/V6)</f>
        <v/>
      </c>
      <c r="AC6">
        <f>(mi_nom+AB6-imp_man)*(1+V6)^(W6-mi_t)</f>
        <v/>
      </c>
      <c r="AD6">
        <f>AA6-AC6</f>
        <v/>
      </c>
      <c r="AE6">
        <f>IF(N6="",0,(D6=mi_div)*(G6&lt;&gt;"")*(G6&lt;=mi_rank)*(ABS(R6-mi_dias)&lt;=730)*(E6&lt;&gt;mi_isin)*(R6&gt;0)*(R6&lt;=4380)*(L6&lt;&gt;0)*(COUNTIF(E$2:E6,E6)=1))</f>
        <v/>
      </c>
      <c r="AF6">
        <f>IF(AND(AE6=1),AH6-ROW()*0.000001,-1E15)</f>
        <v/>
      </c>
      <c r="AG6">
        <f>IF(N6="",0,Y6*((1+L6)^S6*(1+V6)^(W6-S6)-(1+L6)^mi_t*(1+V6)^(W6-mi_t)))</f>
        <v/>
      </c>
      <c r="AH6">
        <f>IF(S6&gt;=mi_t,AD6-AG6,AD6)</f>
        <v/>
      </c>
    </row>
    <row r="7">
      <c r="A7" s="62" t="inlineStr">
        <is>
          <t>BBVA 3.104% 2031 · DSL</t>
        </is>
      </c>
      <c r="B7" s="62" t="inlineStr">
        <is>
          <t>BBVA</t>
        </is>
      </c>
      <c r="C7" s="62" t="inlineStr">
        <is>
          <t>DSL</t>
        </is>
      </c>
      <c r="D7" s="62" t="inlineStr">
        <is>
          <t>GBP</t>
        </is>
      </c>
      <c r="E7" s="62" t="inlineStr">
        <is>
          <t>XS2206805769</t>
        </is>
      </c>
      <c r="F7" s="62" t="inlineStr">
        <is>
          <t>Tier 2</t>
        </is>
      </c>
      <c r="G7" s="62" t="n">
        <v>3</v>
      </c>
      <c r="H7" s="63" t="n">
        <v>2100000</v>
      </c>
      <c r="I7" s="64" t="n">
        <v>98.658</v>
      </c>
      <c r="J7" s="64" t="n">
        <v>99.94799999999999</v>
      </c>
      <c r="K7" s="65" t="n">
        <v>0.0311495961568113</v>
      </c>
      <c r="L7" s="65" t="n">
        <v>0.0311060652310668</v>
      </c>
      <c r="M7" s="64" t="n">
        <v>3.104</v>
      </c>
      <c r="N7" s="66" t="n">
        <v>48044</v>
      </c>
      <c r="O7" s="62" t="inlineStr"/>
      <c r="P7" s="63" t="n">
        <v>65184</v>
      </c>
      <c r="Q7" s="63">
        <f>H7*J7/100</f>
        <v/>
      </c>
      <c r="R7" s="63">
        <f>IF(N7="",-1E9,N7-p_hoy)</f>
        <v/>
      </c>
      <c r="S7" s="67">
        <f>R7/365</f>
        <v/>
      </c>
      <c r="T7" s="64">
        <f>IF(N7="",100,IF(L7=0,M7*S7+100,M7*(1-(1+L7)^(-S7))/L7+100/(1+L7)^S7))</f>
        <v/>
      </c>
      <c r="V7">
        <f>IF(N7="",0,IFERROR(SUMPRODUCT((ABS(u_dias-(S7*365))&lt;=182)*(u_yask&gt;0)*u_yask*u_vm)/SUMPRODUCT((ABS(u_dias-(S7*365))&lt;=182)*(u_yask&gt;0)*u_vm),p_eur))</f>
        <v/>
      </c>
      <c r="W7">
        <f>IF(N7="",0,MAX(mi_t,S7))</f>
        <v/>
      </c>
      <c r="X7">
        <f>IF(N7="",0,CEILING(max_inv/(T7/100),p_den))</f>
        <v/>
      </c>
      <c r="Y7">
        <f>X7*T7/100</f>
        <v/>
      </c>
      <c r="Z7">
        <f>caja-Y7*(1+p_com)</f>
        <v/>
      </c>
      <c r="AA7">
        <f>IF(N7="",0,(Y7*(1+L7)^S7+Z7*(1+V7)^S7)*(1+V7)^(W7-S7))</f>
        <v/>
      </c>
      <c r="AB7">
        <f>IF(V7=0,mi_cupan*mi_t,mi_cupan*((1+V7)^mi_t-1)/V7)</f>
        <v/>
      </c>
      <c r="AC7">
        <f>(mi_nom+AB7-imp_man)*(1+V7)^(W7-mi_t)</f>
        <v/>
      </c>
      <c r="AD7">
        <f>AA7-AC7</f>
        <v/>
      </c>
      <c r="AE7">
        <f>IF(N7="",0,(D7=mi_div)*(G7&lt;&gt;"")*(G7&lt;=mi_rank)*(ABS(R7-mi_dias)&lt;=730)*(E7&lt;&gt;mi_isin)*(R7&gt;0)*(R7&lt;=4380)*(L7&lt;&gt;0)*(COUNTIF(E$2:E7,E7)=1))</f>
        <v/>
      </c>
      <c r="AF7">
        <f>IF(AND(AE7=1),AH7-ROW()*0.000001,-1E15)</f>
        <v/>
      </c>
      <c r="AG7">
        <f>IF(N7="",0,Y7*((1+L7)^S7*(1+V7)^(W7-S7)-(1+L7)^mi_t*(1+V7)^(W7-mi_t)))</f>
        <v/>
      </c>
      <c r="AH7">
        <f>IF(S7&gt;=mi_t,AD7-AG7,AD7)</f>
        <v/>
      </c>
    </row>
    <row r="8">
      <c r="A8" s="56" t="inlineStr">
        <is>
          <t>IBERDROLA 1.45% 2026 · AO</t>
        </is>
      </c>
      <c r="B8" s="56" t="inlineStr">
        <is>
          <t>IBERDROLA</t>
        </is>
      </c>
      <c r="C8" s="56" t="inlineStr">
        <is>
          <t>AO</t>
        </is>
      </c>
      <c r="D8" s="56" t="inlineStr">
        <is>
          <t>EUR</t>
        </is>
      </c>
      <c r="E8" s="56" t="inlineStr">
        <is>
          <t>XS2295335413</t>
        </is>
      </c>
      <c r="F8" s="56" t="inlineStr">
        <is>
          <t>Hibrido corp.</t>
        </is>
      </c>
      <c r="G8" s="56" t="n">
        <v>5</v>
      </c>
      <c r="H8" s="57" t="n">
        <v>2500000</v>
      </c>
      <c r="I8" s="58" t="n">
        <v>98.752</v>
      </c>
      <c r="J8" s="58" t="n">
        <v>98.31</v>
      </c>
      <c r="K8" s="59" t="n">
        <v>0.0567361406246654</v>
      </c>
      <c r="L8" s="59" t="n">
        <v>0.0210334801178335</v>
      </c>
      <c r="M8" s="58" t="n">
        <v>1.45</v>
      </c>
      <c r="N8" s="60" t="n">
        <v>46356</v>
      </c>
      <c r="O8" s="56" t="inlineStr">
        <is>
          <t>Sí</t>
        </is>
      </c>
      <c r="P8" s="57" t="n">
        <v>36250</v>
      </c>
      <c r="Q8" s="57">
        <f>H8*J8/100</f>
        <v/>
      </c>
      <c r="R8" s="57">
        <f>IF(N8="",-1E9,N8-p_hoy)</f>
        <v/>
      </c>
      <c r="S8" s="61">
        <f>R8/365</f>
        <v/>
      </c>
      <c r="T8" s="58">
        <f>IF(N8="",100,IF(L8=0,M8*S8+100,M8*(1-(1+L8)^(-S8))/L8+100/(1+L8)^S8))</f>
        <v/>
      </c>
      <c r="V8">
        <f>IF(N8="",0,IFERROR(SUMPRODUCT((ABS(u_dias-(S8*365))&lt;=182)*(u_yask&gt;0)*u_yask*u_vm)/SUMPRODUCT((ABS(u_dias-(S8*365))&lt;=182)*(u_yask&gt;0)*u_vm),p_eur))</f>
        <v/>
      </c>
      <c r="W8">
        <f>IF(N8="",0,MAX(mi_t,S8))</f>
        <v/>
      </c>
      <c r="X8">
        <f>IF(N8="",0,CEILING(max_inv/(T8/100),p_den))</f>
        <v/>
      </c>
      <c r="Y8">
        <f>X8*T8/100</f>
        <v/>
      </c>
      <c r="Z8">
        <f>caja-Y8*(1+p_com)</f>
        <v/>
      </c>
      <c r="AA8">
        <f>IF(N8="",0,(Y8*(1+L8)^S8+Z8*(1+V8)^S8)*(1+V8)^(W8-S8))</f>
        <v/>
      </c>
      <c r="AB8">
        <f>IF(V8=0,mi_cupan*mi_t,mi_cupan*((1+V8)^mi_t-1)/V8)</f>
        <v/>
      </c>
      <c r="AC8">
        <f>(mi_nom+AB8-imp_man)*(1+V8)^(W8-mi_t)</f>
        <v/>
      </c>
      <c r="AD8">
        <f>AA8-AC8</f>
        <v/>
      </c>
      <c r="AE8">
        <f>IF(N8="",0,(D8=mi_div)*(G8&lt;&gt;"")*(G8&lt;=mi_rank)*(ABS(R8-mi_dias)&lt;=730)*(E8&lt;&gt;mi_isin)*(R8&gt;0)*(R8&lt;=4380)*(L8&lt;&gt;0)*(COUNTIF(E$2:E8,E8)=1))</f>
        <v/>
      </c>
      <c r="AF8">
        <f>IF(AND(AE8=1),AH8-ROW()*0.000001,-1E15)</f>
        <v/>
      </c>
      <c r="AG8">
        <f>IF(N8="",0,Y8*((1+L8)^S8*(1+V8)^(W8-S8)-(1+L8)^mi_t*(1+V8)^(W8-mi_t)))</f>
        <v/>
      </c>
      <c r="AH8">
        <f>IF(S8&gt;=mi_t,AD8-AG8,AD8)</f>
        <v/>
      </c>
    </row>
    <row r="9">
      <c r="A9" s="62" t="inlineStr">
        <is>
          <t>IBERDROLA 1.45% 2026 · ConLe</t>
        </is>
      </c>
      <c r="B9" s="62" t="inlineStr">
        <is>
          <t>IBERDROLA</t>
        </is>
      </c>
      <c r="C9" s="62" t="inlineStr">
        <is>
          <t>ConLe</t>
        </is>
      </c>
      <c r="D9" s="62" t="inlineStr">
        <is>
          <t>EUR</t>
        </is>
      </c>
      <c r="E9" s="62" t="inlineStr">
        <is>
          <t>XS2295335413</t>
        </is>
      </c>
      <c r="F9" s="62" t="inlineStr">
        <is>
          <t>Hibrido corp.</t>
        </is>
      </c>
      <c r="G9" s="62" t="n">
        <v>5</v>
      </c>
      <c r="H9" s="63" t="n">
        <v>1800000</v>
      </c>
      <c r="I9" s="64" t="n">
        <v>98.75</v>
      </c>
      <c r="J9" s="64" t="n">
        <v>98.31</v>
      </c>
      <c r="K9" s="65" t="n">
        <v>0.0636840477388769</v>
      </c>
      <c r="L9" s="65" t="n">
        <v>0.0220904331663658</v>
      </c>
      <c r="M9" s="64" t="n">
        <v>1.45</v>
      </c>
      <c r="N9" s="66" t="n">
        <v>46335</v>
      </c>
      <c r="O9" s="62" t="inlineStr">
        <is>
          <t>Sí</t>
        </is>
      </c>
      <c r="P9" s="63" t="n">
        <v>26100</v>
      </c>
      <c r="Q9" s="63">
        <f>H9*J9/100</f>
        <v/>
      </c>
      <c r="R9" s="63">
        <f>IF(N9="",-1E9,N9-p_hoy)</f>
        <v/>
      </c>
      <c r="S9" s="67">
        <f>R9/365</f>
        <v/>
      </c>
      <c r="T9" s="64">
        <f>IF(N9="",100,IF(L9=0,M9*S9+100,M9*(1-(1+L9)^(-S9))/L9+100/(1+L9)^S9))</f>
        <v/>
      </c>
      <c r="V9">
        <f>IF(N9="",0,IFERROR(SUMPRODUCT((ABS(u_dias-(S9*365))&lt;=182)*(u_yask&gt;0)*u_yask*u_vm)/SUMPRODUCT((ABS(u_dias-(S9*365))&lt;=182)*(u_yask&gt;0)*u_vm),p_eur))</f>
        <v/>
      </c>
      <c r="W9">
        <f>IF(N9="",0,MAX(mi_t,S9))</f>
        <v/>
      </c>
      <c r="X9">
        <f>IF(N9="",0,CEILING(max_inv/(T9/100),p_den))</f>
        <v/>
      </c>
      <c r="Y9">
        <f>X9*T9/100</f>
        <v/>
      </c>
      <c r="Z9">
        <f>caja-Y9*(1+p_com)</f>
        <v/>
      </c>
      <c r="AA9">
        <f>IF(N9="",0,(Y9*(1+L9)^S9+Z9*(1+V9)^S9)*(1+V9)^(W9-S9))</f>
        <v/>
      </c>
      <c r="AB9">
        <f>IF(V9=0,mi_cupan*mi_t,mi_cupan*((1+V9)^mi_t-1)/V9)</f>
        <v/>
      </c>
      <c r="AC9">
        <f>(mi_nom+AB9-imp_man)*(1+V9)^(W9-mi_t)</f>
        <v/>
      </c>
      <c r="AD9">
        <f>AA9-AC9</f>
        <v/>
      </c>
      <c r="AE9">
        <f>IF(N9="",0,(D9=mi_div)*(G9&lt;&gt;"")*(G9&lt;=mi_rank)*(ABS(R9-mi_dias)&lt;=730)*(E9&lt;&gt;mi_isin)*(R9&gt;0)*(R9&lt;=4380)*(L9&lt;&gt;0)*(COUNTIF(E$2:E9,E9)=1))</f>
        <v/>
      </c>
      <c r="AF9">
        <f>IF(AND(AE9=1),AH9-ROW()*0.000001,-1E15)</f>
        <v/>
      </c>
      <c r="AG9">
        <f>IF(N9="",0,Y9*((1+L9)^S9*(1+V9)^(W9-S9)-(1+L9)^mi_t*(1+V9)^(W9-mi_t)))</f>
        <v/>
      </c>
      <c r="AH9">
        <f>IF(S9&gt;=mi_t,AD9-AG9,AD9)</f>
        <v/>
      </c>
    </row>
    <row r="10">
      <c r="A10" s="56" t="inlineStr">
        <is>
          <t>TELEFÓNICA 2.875% 2027 · ConLe</t>
        </is>
      </c>
      <c r="B10" s="56" t="inlineStr">
        <is>
          <t>TELEFÓNICA</t>
        </is>
      </c>
      <c r="C10" s="56" t="inlineStr">
        <is>
          <t>ConLe</t>
        </is>
      </c>
      <c r="D10" s="56" t="inlineStr">
        <is>
          <t>EUR</t>
        </is>
      </c>
      <c r="E10" s="56" t="inlineStr">
        <is>
          <t>XS2056371334</t>
        </is>
      </c>
      <c r="F10" s="56" t="inlineStr">
        <is>
          <t>Hibrido corp.</t>
        </is>
      </c>
      <c r="G10" s="56" t="n">
        <v>5</v>
      </c>
      <c r="H10" s="57" t="n">
        <v>1000000</v>
      </c>
      <c r="I10" s="58" t="n">
        <v>98.709</v>
      </c>
      <c r="J10" s="58" t="n">
        <v>98.9346</v>
      </c>
      <c r="K10" s="59" t="n">
        <v>0.0400614950224405</v>
      </c>
      <c r="L10" s="59" t="n">
        <v>0.0350861222259008</v>
      </c>
      <c r="M10" s="58" t="n">
        <v>2.875</v>
      </c>
      <c r="N10" s="60" t="n">
        <v>46562</v>
      </c>
      <c r="O10" s="56" t="inlineStr">
        <is>
          <t>Sí</t>
        </is>
      </c>
      <c r="P10" s="57" t="n">
        <v>28750</v>
      </c>
      <c r="Q10" s="57">
        <f>H10*J10/100</f>
        <v/>
      </c>
      <c r="R10" s="57">
        <f>IF(N10="",-1E9,N10-p_hoy)</f>
        <v/>
      </c>
      <c r="S10" s="61">
        <f>R10/365</f>
        <v/>
      </c>
      <c r="T10" s="58">
        <f>IF(N10="",100,IF(L10=0,M10*S10+100,M10*(1-(1+L10)^(-S10))/L10+100/(1+L10)^S10))</f>
        <v/>
      </c>
      <c r="V10">
        <f>IF(N10="",0,IFERROR(SUMPRODUCT((ABS(u_dias-(S10*365))&lt;=182)*(u_yask&gt;0)*u_yask*u_vm)/SUMPRODUCT((ABS(u_dias-(S10*365))&lt;=182)*(u_yask&gt;0)*u_vm),p_eur))</f>
        <v/>
      </c>
      <c r="W10">
        <f>IF(N10="",0,MAX(mi_t,S10))</f>
        <v/>
      </c>
      <c r="X10">
        <f>IF(N10="",0,CEILING(max_inv/(T10/100),p_den))</f>
        <v/>
      </c>
      <c r="Y10">
        <f>X10*T10/100</f>
        <v/>
      </c>
      <c r="Z10">
        <f>caja-Y10*(1+p_com)</f>
        <v/>
      </c>
      <c r="AA10">
        <f>IF(N10="",0,(Y10*(1+L10)^S10+Z10*(1+V10)^S10)*(1+V10)^(W10-S10))</f>
        <v/>
      </c>
      <c r="AB10">
        <f>IF(V10=0,mi_cupan*mi_t,mi_cupan*((1+V10)^mi_t-1)/V10)</f>
        <v/>
      </c>
      <c r="AC10">
        <f>(mi_nom+AB10-imp_man)*(1+V10)^(W10-mi_t)</f>
        <v/>
      </c>
      <c r="AD10">
        <f>AA10-AC10</f>
        <v/>
      </c>
      <c r="AE10">
        <f>IF(N10="",0,(D10=mi_div)*(G10&lt;&gt;"")*(G10&lt;=mi_rank)*(ABS(R10-mi_dias)&lt;=730)*(E10&lt;&gt;mi_isin)*(R10&gt;0)*(R10&lt;=4380)*(L10&lt;&gt;0)*(COUNTIF(E$2:E10,E10)=1))</f>
        <v/>
      </c>
      <c r="AF10">
        <f>IF(AND(AE10=1),AH10-ROW()*0.000001,-1E15)</f>
        <v/>
      </c>
      <c r="AG10">
        <f>IF(N10="",0,Y10*((1+L10)^S10*(1+V10)^(W10-S10)-(1+L10)^mi_t*(1+V10)^(W10-mi_t)))</f>
        <v/>
      </c>
      <c r="AH10">
        <f>IF(S10&gt;=mi_t,AD10-AG10,AD10)</f>
        <v/>
      </c>
    </row>
    <row r="11">
      <c r="A11" s="62" t="inlineStr">
        <is>
          <t>UNICAJA BANCO 4.875% 2026 · LRI</t>
        </is>
      </c>
      <c r="B11" s="62" t="inlineStr">
        <is>
          <t>UNICAJA BANCO</t>
        </is>
      </c>
      <c r="C11" s="62" t="inlineStr">
        <is>
          <t>LRI</t>
        </is>
      </c>
      <c r="D11" s="62" t="inlineStr">
        <is>
          <t>EUR</t>
        </is>
      </c>
      <c r="E11" s="62" t="inlineStr">
        <is>
          <t>ES0880907003</t>
        </is>
      </c>
      <c r="F11" s="62" t="inlineStr">
        <is>
          <t>AT1</t>
        </is>
      </c>
      <c r="G11" s="62" t="n">
        <v>6</v>
      </c>
      <c r="H11" s="63" t="n">
        <v>8200000</v>
      </c>
      <c r="I11" s="64" t="n">
        <v>99.19780487804879</v>
      </c>
      <c r="J11" s="64" t="n">
        <v>100.353</v>
      </c>
      <c r="K11" s="65" t="n">
        <v>0.0390087120327506</v>
      </c>
      <c r="L11" s="65" t="n">
        <v>0.0252266167862719</v>
      </c>
      <c r="M11" s="64" t="n">
        <v>4.875</v>
      </c>
      <c r="N11" s="66" t="n">
        <v>46344</v>
      </c>
      <c r="O11" s="62" t="inlineStr">
        <is>
          <t>Sí</t>
        </is>
      </c>
      <c r="P11" s="63" t="n">
        <v>399750</v>
      </c>
      <c r="Q11" s="63">
        <f>H11*J11/100</f>
        <v/>
      </c>
      <c r="R11" s="63">
        <f>IF(N11="",-1E9,N11-p_hoy)</f>
        <v/>
      </c>
      <c r="S11" s="67">
        <f>R11/365</f>
        <v/>
      </c>
      <c r="T11" s="64">
        <f>IF(N11="",100,IF(L11=0,M11*S11+100,M11*(1-(1+L11)^(-S11))/L11+100/(1+L11)^S11))</f>
        <v/>
      </c>
      <c r="V11">
        <f>IF(N11="",0,IFERROR(SUMPRODUCT((ABS(u_dias-(S11*365))&lt;=182)*(u_yask&gt;0)*u_yask*u_vm)/SUMPRODUCT((ABS(u_dias-(S11*365))&lt;=182)*(u_yask&gt;0)*u_vm),p_eur))</f>
        <v/>
      </c>
      <c r="W11">
        <f>IF(N11="",0,MAX(mi_t,S11))</f>
        <v/>
      </c>
      <c r="X11">
        <f>IF(N11="",0,CEILING(max_inv/(T11/100),p_den))</f>
        <v/>
      </c>
      <c r="Y11">
        <f>X11*T11/100</f>
        <v/>
      </c>
      <c r="Z11">
        <f>caja-Y11*(1+p_com)</f>
        <v/>
      </c>
      <c r="AA11">
        <f>IF(N11="",0,(Y11*(1+L11)^S11+Z11*(1+V11)^S11)*(1+V11)^(W11-S11))</f>
        <v/>
      </c>
      <c r="AB11">
        <f>IF(V11=0,mi_cupan*mi_t,mi_cupan*((1+V11)^mi_t-1)/V11)</f>
        <v/>
      </c>
      <c r="AC11">
        <f>(mi_nom+AB11-imp_man)*(1+V11)^(W11-mi_t)</f>
        <v/>
      </c>
      <c r="AD11">
        <f>AA11-AC11</f>
        <v/>
      </c>
      <c r="AE11">
        <f>IF(N11="",0,(D11=mi_div)*(G11&lt;&gt;"")*(G11&lt;=mi_rank)*(ABS(R11-mi_dias)&lt;=730)*(E11&lt;&gt;mi_isin)*(R11&gt;0)*(R11&lt;=4380)*(L11&lt;&gt;0)*(COUNTIF(E$2:E11,E11)=1))</f>
        <v/>
      </c>
      <c r="AF11">
        <f>IF(AND(AE11=1),AH11-ROW()*0.000001,-1E15)</f>
        <v/>
      </c>
      <c r="AG11">
        <f>IF(N11="",0,Y11*((1+L11)^S11*(1+V11)^(W11-S11)-(1+L11)^mi_t*(1+V11)^(W11-mi_t)))</f>
        <v/>
      </c>
      <c r="AH11">
        <f>IF(S11&gt;=mi_t,AD11-AG11,AD11)</f>
        <v/>
      </c>
    </row>
    <row r="12">
      <c r="A12" s="56" t="inlineStr">
        <is>
          <t>DEUTSCHE BANK 4.5% 2026 · LRI</t>
        </is>
      </c>
      <c r="B12" s="56" t="inlineStr">
        <is>
          <t>DEUTSCHE BANK</t>
        </is>
      </c>
      <c r="C12" s="56" t="inlineStr">
        <is>
          <t>LRI</t>
        </is>
      </c>
      <c r="D12" s="56" t="inlineStr">
        <is>
          <t>EUR</t>
        </is>
      </c>
      <c r="E12" s="56" t="inlineStr">
        <is>
          <t>DE000DL19V55</t>
        </is>
      </c>
      <c r="F12" s="56" t="inlineStr">
        <is>
          <t>AT1</t>
        </is>
      </c>
      <c r="G12" s="56" t="n">
        <v>6</v>
      </c>
      <c r="H12" s="57" t="n">
        <v>5800000</v>
      </c>
      <c r="I12" s="58" t="n">
        <v>99.08620689655173</v>
      </c>
      <c r="J12" s="58" t="n">
        <v>100.056</v>
      </c>
      <c r="K12" s="59" t="n">
        <v>0.0430320487508039</v>
      </c>
      <c r="L12" s="59" t="n">
        <v>0.0347802930710261</v>
      </c>
      <c r="M12" s="58" t="n">
        <v>4.5</v>
      </c>
      <c r="N12" s="60" t="n">
        <v>46356</v>
      </c>
      <c r="O12" s="56" t="inlineStr">
        <is>
          <t>Sí</t>
        </is>
      </c>
      <c r="P12" s="57" t="n">
        <v>261000</v>
      </c>
      <c r="Q12" s="57">
        <f>H12*J12/100</f>
        <v/>
      </c>
      <c r="R12" s="57">
        <f>IF(N12="",-1E9,N12-p_hoy)</f>
        <v/>
      </c>
      <c r="S12" s="61">
        <f>R12/365</f>
        <v/>
      </c>
      <c r="T12" s="58">
        <f>IF(N12="",100,IF(L12=0,M12*S12+100,M12*(1-(1+L12)^(-S12))/L12+100/(1+L12)^S12))</f>
        <v/>
      </c>
      <c r="V12">
        <f>IF(N12="",0,IFERROR(SUMPRODUCT((ABS(u_dias-(S12*365))&lt;=182)*(u_yask&gt;0)*u_yask*u_vm)/SUMPRODUCT((ABS(u_dias-(S12*365))&lt;=182)*(u_yask&gt;0)*u_vm),p_eur))</f>
        <v/>
      </c>
      <c r="W12">
        <f>IF(N12="",0,MAX(mi_t,S12))</f>
        <v/>
      </c>
      <c r="X12">
        <f>IF(N12="",0,CEILING(max_inv/(T12/100),p_den))</f>
        <v/>
      </c>
      <c r="Y12">
        <f>X12*T12/100</f>
        <v/>
      </c>
      <c r="Z12">
        <f>caja-Y12*(1+p_com)</f>
        <v/>
      </c>
      <c r="AA12">
        <f>IF(N12="",0,(Y12*(1+L12)^S12+Z12*(1+V12)^S12)*(1+V12)^(W12-S12))</f>
        <v/>
      </c>
      <c r="AB12">
        <f>IF(V12=0,mi_cupan*mi_t,mi_cupan*((1+V12)^mi_t-1)/V12)</f>
        <v/>
      </c>
      <c r="AC12">
        <f>(mi_nom+AB12-imp_man)*(1+V12)^(W12-mi_t)</f>
        <v/>
      </c>
      <c r="AD12">
        <f>AA12-AC12</f>
        <v/>
      </c>
      <c r="AE12">
        <f>IF(N12="",0,(D12=mi_div)*(G12&lt;&gt;"")*(G12&lt;=mi_rank)*(ABS(R12-mi_dias)&lt;=730)*(E12&lt;&gt;mi_isin)*(R12&gt;0)*(R12&lt;=4380)*(L12&lt;&gt;0)*(COUNTIF(E$2:E12,E12)=1))</f>
        <v/>
      </c>
      <c r="AF12">
        <f>IF(AND(AE12=1),AH12-ROW()*0.000001,-1E15)</f>
        <v/>
      </c>
      <c r="AG12">
        <f>IF(N12="",0,Y12*((1+L12)^S12*(1+V12)^(W12-S12)-(1+L12)^mi_t*(1+V12)^(W12-mi_t)))</f>
        <v/>
      </c>
      <c r="AH12">
        <f>IF(S12&gt;=mi_t,AD12-AG12,AD12)</f>
        <v/>
      </c>
    </row>
    <row r="13">
      <c r="A13" s="62" t="inlineStr">
        <is>
          <t>BANCO SABADELL 5% 2027 · LRI</t>
        </is>
      </c>
      <c r="B13" s="62" t="inlineStr">
        <is>
          <t>BANCO SABADELL</t>
        </is>
      </c>
      <c r="C13" s="62" t="inlineStr">
        <is>
          <t>LRI</t>
        </is>
      </c>
      <c r="D13" s="62" t="inlineStr">
        <is>
          <t>EUR</t>
        </is>
      </c>
      <c r="E13" s="62" t="inlineStr">
        <is>
          <t>XS2389116307</t>
        </is>
      </c>
      <c r="F13" s="62" t="inlineStr">
        <is>
          <t>AT1</t>
        </is>
      </c>
      <c r="G13" s="62" t="n">
        <v>6</v>
      </c>
      <c r="H13" s="63" t="n">
        <v>4800000</v>
      </c>
      <c r="I13" s="64" t="n">
        <v>100.9145833333333</v>
      </c>
      <c r="J13" s="64" t="n">
        <v>99.84999999999999</v>
      </c>
      <c r="K13" s="65" t="n">
        <v>0.0516082878202761</v>
      </c>
      <c r="L13" s="65" t="n">
        <v>0.0250193686292479</v>
      </c>
      <c r="M13" s="64" t="n">
        <v>5</v>
      </c>
      <c r="N13" s="66" t="n">
        <v>46526</v>
      </c>
      <c r="O13" s="62" t="inlineStr">
        <is>
          <t>Sí</t>
        </is>
      </c>
      <c r="P13" s="63" t="n">
        <v>240000</v>
      </c>
      <c r="Q13" s="63">
        <f>H13*J13/100</f>
        <v/>
      </c>
      <c r="R13" s="63">
        <f>IF(N13="",-1E9,N13-p_hoy)</f>
        <v/>
      </c>
      <c r="S13" s="67">
        <f>R13/365</f>
        <v/>
      </c>
      <c r="T13" s="64">
        <f>IF(N13="",100,IF(L13=0,M13*S13+100,M13*(1-(1+L13)^(-S13))/L13+100/(1+L13)^S13))</f>
        <v/>
      </c>
      <c r="V13">
        <f>IF(N13="",0,IFERROR(SUMPRODUCT((ABS(u_dias-(S13*365))&lt;=182)*(u_yask&gt;0)*u_yask*u_vm)/SUMPRODUCT((ABS(u_dias-(S13*365))&lt;=182)*(u_yask&gt;0)*u_vm),p_eur))</f>
        <v/>
      </c>
      <c r="W13">
        <f>IF(N13="",0,MAX(mi_t,S13))</f>
        <v/>
      </c>
      <c r="X13">
        <f>IF(N13="",0,CEILING(max_inv/(T13/100),p_den))</f>
        <v/>
      </c>
      <c r="Y13">
        <f>X13*T13/100</f>
        <v/>
      </c>
      <c r="Z13">
        <f>caja-Y13*(1+p_com)</f>
        <v/>
      </c>
      <c r="AA13">
        <f>IF(N13="",0,(Y13*(1+L13)^S13+Z13*(1+V13)^S13)*(1+V13)^(W13-S13))</f>
        <v/>
      </c>
      <c r="AB13">
        <f>IF(V13=0,mi_cupan*mi_t,mi_cupan*((1+V13)^mi_t-1)/V13)</f>
        <v/>
      </c>
      <c r="AC13">
        <f>(mi_nom+AB13-imp_man)*(1+V13)^(W13-mi_t)</f>
        <v/>
      </c>
      <c r="AD13">
        <f>AA13-AC13</f>
        <v/>
      </c>
      <c r="AE13">
        <f>IF(N13="",0,(D13=mi_div)*(G13&lt;&gt;"")*(G13&lt;=mi_rank)*(ABS(R13-mi_dias)&lt;=730)*(E13&lt;&gt;mi_isin)*(R13&gt;0)*(R13&lt;=4380)*(L13&lt;&gt;0)*(COUNTIF(E$2:E13,E13)=1))</f>
        <v/>
      </c>
      <c r="AF13">
        <f>IF(AND(AE13=1),AH13-ROW()*0.000001,-1E15)</f>
        <v/>
      </c>
      <c r="AG13">
        <f>IF(N13="",0,Y13*((1+L13)^S13*(1+V13)^(W13-S13)-(1+L13)^mi_t*(1+V13)^(W13-mi_t)))</f>
        <v/>
      </c>
      <c r="AH13">
        <f>IF(S13&gt;=mi_t,AD13-AG13,AD13)</f>
        <v/>
      </c>
    </row>
    <row r="14">
      <c r="A14" s="56" t="inlineStr">
        <is>
          <t>BANCO SANTANDER 4.125% 2027 · ConLe</t>
        </is>
      </c>
      <c r="B14" s="56" t="inlineStr">
        <is>
          <t>BANCO SANTANDER</t>
        </is>
      </c>
      <c r="C14" s="56" t="inlineStr">
        <is>
          <t>ConLe</t>
        </is>
      </c>
      <c r="D14" s="56" t="inlineStr">
        <is>
          <t>EUR</t>
        </is>
      </c>
      <c r="E14" s="56" t="inlineStr">
        <is>
          <t>XS2342620924</t>
        </is>
      </c>
      <c r="F14" s="56" t="inlineStr">
        <is>
          <t>AT1</t>
        </is>
      </c>
      <c r="G14" s="56" t="n">
        <v>6</v>
      </c>
      <c r="H14" s="57" t="n">
        <v>3800000</v>
      </c>
      <c r="I14" s="58" t="n">
        <v>100.4078947368421</v>
      </c>
      <c r="J14" s="58" t="n">
        <v>99.85599999999999</v>
      </c>
      <c r="K14" s="59" t="n">
        <v>0.0422687748003306</v>
      </c>
      <c r="L14" s="59" t="n">
        <v>0.0393280912119461</v>
      </c>
      <c r="M14" s="58" t="n">
        <v>4.125</v>
      </c>
      <c r="N14" s="60" t="n">
        <v>46703</v>
      </c>
      <c r="O14" s="56" t="inlineStr">
        <is>
          <t>Sí</t>
        </is>
      </c>
      <c r="P14" s="57" t="n">
        <v>156750</v>
      </c>
      <c r="Q14" s="57">
        <f>H14*J14/100</f>
        <v/>
      </c>
      <c r="R14" s="57">
        <f>IF(N14="",-1E9,N14-p_hoy)</f>
        <v/>
      </c>
      <c r="S14" s="61">
        <f>R14/365</f>
        <v/>
      </c>
      <c r="T14" s="58">
        <f>IF(N14="",100,IF(L14=0,M14*S14+100,M14*(1-(1+L14)^(-S14))/L14+100/(1+L14)^S14))</f>
        <v/>
      </c>
      <c r="V14">
        <f>IF(N14="",0,IFERROR(SUMPRODUCT((ABS(u_dias-(S14*365))&lt;=182)*(u_yask&gt;0)*u_yask*u_vm)/SUMPRODUCT((ABS(u_dias-(S14*365))&lt;=182)*(u_yask&gt;0)*u_vm),p_eur))</f>
        <v/>
      </c>
      <c r="W14">
        <f>IF(N14="",0,MAX(mi_t,S14))</f>
        <v/>
      </c>
      <c r="X14">
        <f>IF(N14="",0,CEILING(max_inv/(T14/100),p_den))</f>
        <v/>
      </c>
      <c r="Y14">
        <f>X14*T14/100</f>
        <v/>
      </c>
      <c r="Z14">
        <f>caja-Y14*(1+p_com)</f>
        <v/>
      </c>
      <c r="AA14">
        <f>IF(N14="",0,(Y14*(1+L14)^S14+Z14*(1+V14)^S14)*(1+V14)^(W14-S14))</f>
        <v/>
      </c>
      <c r="AB14">
        <f>IF(V14=0,mi_cupan*mi_t,mi_cupan*((1+V14)^mi_t-1)/V14)</f>
        <v/>
      </c>
      <c r="AC14">
        <f>(mi_nom+AB14-imp_man)*(1+V14)^(W14-mi_t)</f>
        <v/>
      </c>
      <c r="AD14">
        <f>AA14-AC14</f>
        <v/>
      </c>
      <c r="AE14">
        <f>IF(N14="",0,(D14=mi_div)*(G14&lt;&gt;"")*(G14&lt;=mi_rank)*(ABS(R14-mi_dias)&lt;=730)*(E14&lt;&gt;mi_isin)*(R14&gt;0)*(R14&lt;=4380)*(L14&lt;&gt;0)*(COUNTIF(E$2:E14,E14)=1))</f>
        <v/>
      </c>
      <c r="AF14">
        <f>IF(AND(AE14=1),AH14-ROW()*0.000001,-1E15)</f>
        <v/>
      </c>
      <c r="AG14">
        <f>IF(N14="",0,Y14*((1+L14)^S14*(1+V14)^(W14-S14)-(1+L14)^mi_t*(1+V14)^(W14-mi_t)))</f>
        <v/>
      </c>
      <c r="AH14">
        <f>IF(S14&gt;=mi_t,AD14-AG14,AD14)</f>
        <v/>
      </c>
    </row>
    <row r="15">
      <c r="A15" s="62" t="inlineStr">
        <is>
          <t>DEUTSCHE BANK 4.625% 2027 · LRI</t>
        </is>
      </c>
      <c r="B15" s="62" t="inlineStr">
        <is>
          <t>DEUTSCHE BANK</t>
        </is>
      </c>
      <c r="C15" s="62" t="inlineStr">
        <is>
          <t>LRI</t>
        </is>
      </c>
      <c r="D15" s="62" t="inlineStr">
        <is>
          <t>EUR</t>
        </is>
      </c>
      <c r="E15" s="62" t="inlineStr">
        <is>
          <t>DE000DL19VZ9</t>
        </is>
      </c>
      <c r="F15" s="62" t="inlineStr">
        <is>
          <t>AT1</t>
        </is>
      </c>
      <c r="G15" s="62" t="n">
        <v>6</v>
      </c>
      <c r="H15" s="63" t="n">
        <v>3200000</v>
      </c>
      <c r="I15" s="64" t="n">
        <v>99.29000000000001</v>
      </c>
      <c r="J15" s="64" t="n">
        <v>99.60599999999999</v>
      </c>
      <c r="K15" s="65" t="n">
        <v>0.0491898994610432</v>
      </c>
      <c r="L15" s="65" t="n">
        <v>0.0463121761510923</v>
      </c>
      <c r="M15" s="64" t="n">
        <v>4.625</v>
      </c>
      <c r="N15" s="66" t="n">
        <v>46690</v>
      </c>
      <c r="O15" s="62" t="inlineStr">
        <is>
          <t>Sí</t>
        </is>
      </c>
      <c r="P15" s="63" t="n">
        <v>148000</v>
      </c>
      <c r="Q15" s="63">
        <f>H15*J15/100</f>
        <v/>
      </c>
      <c r="R15" s="63">
        <f>IF(N15="",-1E9,N15-p_hoy)</f>
        <v/>
      </c>
      <c r="S15" s="67">
        <f>R15/365</f>
        <v/>
      </c>
      <c r="T15" s="64">
        <f>IF(N15="",100,IF(L15=0,M15*S15+100,M15*(1-(1+L15)^(-S15))/L15+100/(1+L15)^S15))</f>
        <v/>
      </c>
      <c r="V15">
        <f>IF(N15="",0,IFERROR(SUMPRODUCT((ABS(u_dias-(S15*365))&lt;=182)*(u_yask&gt;0)*u_yask*u_vm)/SUMPRODUCT((ABS(u_dias-(S15*365))&lt;=182)*(u_yask&gt;0)*u_vm),p_eur))</f>
        <v/>
      </c>
      <c r="W15">
        <f>IF(N15="",0,MAX(mi_t,S15))</f>
        <v/>
      </c>
      <c r="X15">
        <f>IF(N15="",0,CEILING(max_inv/(T15/100),p_den))</f>
        <v/>
      </c>
      <c r="Y15">
        <f>X15*T15/100</f>
        <v/>
      </c>
      <c r="Z15">
        <f>caja-Y15*(1+p_com)</f>
        <v/>
      </c>
      <c r="AA15">
        <f>IF(N15="",0,(Y15*(1+L15)^S15+Z15*(1+V15)^S15)*(1+V15)^(W15-S15))</f>
        <v/>
      </c>
      <c r="AB15">
        <f>IF(V15=0,mi_cupan*mi_t,mi_cupan*((1+V15)^mi_t-1)/V15)</f>
        <v/>
      </c>
      <c r="AC15">
        <f>(mi_nom+AB15-imp_man)*(1+V15)^(W15-mi_t)</f>
        <v/>
      </c>
      <c r="AD15">
        <f>AA15-AC15</f>
        <v/>
      </c>
      <c r="AE15">
        <f>IF(N15="",0,(D15=mi_div)*(G15&lt;&gt;"")*(G15&lt;=mi_rank)*(ABS(R15-mi_dias)&lt;=730)*(E15&lt;&gt;mi_isin)*(R15&gt;0)*(R15&lt;=4380)*(L15&lt;&gt;0)*(COUNTIF(E$2:E15,E15)=1))</f>
        <v/>
      </c>
      <c r="AF15">
        <f>IF(AND(AE15=1),AH15-ROW()*0.000001,-1E15)</f>
        <v/>
      </c>
      <c r="AG15">
        <f>IF(N15="",0,Y15*((1+L15)^S15*(1+V15)^(W15-S15)-(1+L15)^mi_t*(1+V15)^(W15-mi_t)))</f>
        <v/>
      </c>
      <c r="AH15">
        <f>IF(S15&gt;=mi_t,AD15-AG15,AD15)</f>
        <v/>
      </c>
    </row>
    <row r="16">
      <c r="A16" s="56" t="inlineStr">
        <is>
          <t>DEUTSCHE BANK 4.5% 2026 · AO</t>
        </is>
      </c>
      <c r="B16" s="56" t="inlineStr">
        <is>
          <t>DEUTSCHE BANK</t>
        </is>
      </c>
      <c r="C16" s="56" t="inlineStr">
        <is>
          <t>AO</t>
        </is>
      </c>
      <c r="D16" s="56" t="inlineStr">
        <is>
          <t>EUR</t>
        </is>
      </c>
      <c r="E16" s="56" t="inlineStr">
        <is>
          <t>DE000DL19V55</t>
        </is>
      </c>
      <c r="F16" s="56" t="inlineStr">
        <is>
          <t>AT1</t>
        </is>
      </c>
      <c r="G16" s="56" t="n">
        <v>6</v>
      </c>
      <c r="H16" s="57" t="n">
        <v>2600000</v>
      </c>
      <c r="I16" s="58" t="n">
        <v>100.0769230769231</v>
      </c>
      <c r="J16" s="58" t="n">
        <v>100.056</v>
      </c>
      <c r="K16" s="59" t="n">
        <v>0.0430320487508039</v>
      </c>
      <c r="L16" s="59" t="n">
        <v>0.0347802930710261</v>
      </c>
      <c r="M16" s="58" t="n">
        <v>4.5</v>
      </c>
      <c r="N16" s="60" t="n">
        <v>46356</v>
      </c>
      <c r="O16" s="56" t="inlineStr">
        <is>
          <t>Sí</t>
        </is>
      </c>
      <c r="P16" s="57" t="n">
        <v>117000</v>
      </c>
      <c r="Q16" s="57">
        <f>H16*J16/100</f>
        <v/>
      </c>
      <c r="R16" s="57">
        <f>IF(N16="",-1E9,N16-p_hoy)</f>
        <v/>
      </c>
      <c r="S16" s="61">
        <f>R16/365</f>
        <v/>
      </c>
      <c r="T16" s="58">
        <f>IF(N16="",100,IF(L16=0,M16*S16+100,M16*(1-(1+L16)^(-S16))/L16+100/(1+L16)^S16))</f>
        <v/>
      </c>
      <c r="V16">
        <f>IF(N16="",0,IFERROR(SUMPRODUCT((ABS(u_dias-(S16*365))&lt;=182)*(u_yask&gt;0)*u_yask*u_vm)/SUMPRODUCT((ABS(u_dias-(S16*365))&lt;=182)*(u_yask&gt;0)*u_vm),p_eur))</f>
        <v/>
      </c>
      <c r="W16">
        <f>IF(N16="",0,MAX(mi_t,S16))</f>
        <v/>
      </c>
      <c r="X16">
        <f>IF(N16="",0,CEILING(max_inv/(T16/100),p_den))</f>
        <v/>
      </c>
      <c r="Y16">
        <f>X16*T16/100</f>
        <v/>
      </c>
      <c r="Z16">
        <f>caja-Y16*(1+p_com)</f>
        <v/>
      </c>
      <c r="AA16">
        <f>IF(N16="",0,(Y16*(1+L16)^S16+Z16*(1+V16)^S16)*(1+V16)^(W16-S16))</f>
        <v/>
      </c>
      <c r="AB16">
        <f>IF(V16=0,mi_cupan*mi_t,mi_cupan*((1+V16)^mi_t-1)/V16)</f>
        <v/>
      </c>
      <c r="AC16">
        <f>(mi_nom+AB16-imp_man)*(1+V16)^(W16-mi_t)</f>
        <v/>
      </c>
      <c r="AD16">
        <f>AA16-AC16</f>
        <v/>
      </c>
      <c r="AE16">
        <f>IF(N16="",0,(D16=mi_div)*(G16&lt;&gt;"")*(G16&lt;=mi_rank)*(ABS(R16-mi_dias)&lt;=730)*(E16&lt;&gt;mi_isin)*(R16&gt;0)*(R16&lt;=4380)*(L16&lt;&gt;0)*(COUNTIF(E$2:E16,E16)=1))</f>
        <v/>
      </c>
      <c r="AF16">
        <f>IF(AND(AE16=1),AH16-ROW()*0.000001,-1E15)</f>
        <v/>
      </c>
      <c r="AG16">
        <f>IF(N16="",0,Y16*((1+L16)^S16*(1+V16)^(W16-S16)-(1+L16)^mi_t*(1+V16)^(W16-mi_t)))</f>
        <v/>
      </c>
      <c r="AH16">
        <f>IF(S16&gt;=mi_t,AD16-AG16,AD16)</f>
        <v/>
      </c>
    </row>
    <row r="17">
      <c r="A17" s="62" t="inlineStr">
        <is>
          <t>RABOBANK 3.25% 2026 · LRI</t>
        </is>
      </c>
      <c r="B17" s="62" t="inlineStr">
        <is>
          <t>RABOBANK</t>
        </is>
      </c>
      <c r="C17" s="62" t="inlineStr">
        <is>
          <t>LRI</t>
        </is>
      </c>
      <c r="D17" s="62" t="inlineStr">
        <is>
          <t>EUR</t>
        </is>
      </c>
      <c r="E17" s="62" t="inlineStr">
        <is>
          <t>XS2050933972</t>
        </is>
      </c>
      <c r="F17" s="62" t="inlineStr">
        <is>
          <t>AT1</t>
        </is>
      </c>
      <c r="G17" s="62" t="n">
        <v>6</v>
      </c>
      <c r="H17" s="63" t="n">
        <v>2400000</v>
      </c>
      <c r="I17" s="64" t="n">
        <v>98.955</v>
      </c>
      <c r="J17" s="64" t="n">
        <v>99.956</v>
      </c>
      <c r="K17" s="65" t="n">
        <v>0.0333114815484627</v>
      </c>
      <c r="L17" s="65" t="n">
        <v>0.0131405389360551</v>
      </c>
      <c r="M17" s="64" t="n">
        <v>3.25</v>
      </c>
      <c r="N17" s="66" t="n">
        <v>46385</v>
      </c>
      <c r="O17" s="62" t="inlineStr">
        <is>
          <t>Sí</t>
        </is>
      </c>
      <c r="P17" s="63" t="n">
        <v>78000</v>
      </c>
      <c r="Q17" s="63">
        <f>H17*J17/100</f>
        <v/>
      </c>
      <c r="R17" s="63">
        <f>IF(N17="",-1E9,N17-p_hoy)</f>
        <v/>
      </c>
      <c r="S17" s="67">
        <f>R17/365</f>
        <v/>
      </c>
      <c r="T17" s="64">
        <f>IF(N17="",100,IF(L17=0,M17*S17+100,M17*(1-(1+L17)^(-S17))/L17+100/(1+L17)^S17))</f>
        <v/>
      </c>
      <c r="V17">
        <f>IF(N17="",0,IFERROR(SUMPRODUCT((ABS(u_dias-(S17*365))&lt;=182)*(u_yask&gt;0)*u_yask*u_vm)/SUMPRODUCT((ABS(u_dias-(S17*365))&lt;=182)*(u_yask&gt;0)*u_vm),p_eur))</f>
        <v/>
      </c>
      <c r="W17">
        <f>IF(N17="",0,MAX(mi_t,S17))</f>
        <v/>
      </c>
      <c r="X17">
        <f>IF(N17="",0,CEILING(max_inv/(T17/100),p_den))</f>
        <v/>
      </c>
      <c r="Y17">
        <f>X17*T17/100</f>
        <v/>
      </c>
      <c r="Z17">
        <f>caja-Y17*(1+p_com)</f>
        <v/>
      </c>
      <c r="AA17">
        <f>IF(N17="",0,(Y17*(1+L17)^S17+Z17*(1+V17)^S17)*(1+V17)^(W17-S17))</f>
        <v/>
      </c>
      <c r="AB17">
        <f>IF(V17=0,mi_cupan*mi_t,mi_cupan*((1+V17)^mi_t-1)/V17)</f>
        <v/>
      </c>
      <c r="AC17">
        <f>(mi_nom+AB17-imp_man)*(1+V17)^(W17-mi_t)</f>
        <v/>
      </c>
      <c r="AD17">
        <f>AA17-AC17</f>
        <v/>
      </c>
      <c r="AE17">
        <f>IF(N17="",0,(D17=mi_div)*(G17&lt;&gt;"")*(G17&lt;=mi_rank)*(ABS(R17-mi_dias)&lt;=730)*(E17&lt;&gt;mi_isin)*(R17&gt;0)*(R17&lt;=4380)*(L17&lt;&gt;0)*(COUNTIF(E$2:E17,E17)=1))</f>
        <v/>
      </c>
      <c r="AF17">
        <f>IF(AND(AE17=1),AH17-ROW()*0.000001,-1E15)</f>
        <v/>
      </c>
      <c r="AG17">
        <f>IF(N17="",0,Y17*((1+L17)^S17*(1+V17)^(W17-S17)-(1+L17)^mi_t*(1+V17)^(W17-mi_t)))</f>
        <v/>
      </c>
      <c r="AH17">
        <f>IF(S17&gt;=mi_t,AD17-AG17,AD17)</f>
        <v/>
      </c>
    </row>
    <row r="18">
      <c r="A18" s="56" t="inlineStr">
        <is>
          <t>UBS 3.375% 2027 · ALP</t>
        </is>
      </c>
      <c r="B18" s="56" t="inlineStr">
        <is>
          <t>UBS</t>
        </is>
      </c>
      <c r="C18" s="56" t="inlineStr">
        <is>
          <t>ALP</t>
        </is>
      </c>
      <c r="D18" s="56" t="inlineStr">
        <is>
          <t>CHF</t>
        </is>
      </c>
      <c r="E18" s="56" t="inlineStr">
        <is>
          <t>CH1160680174</t>
        </is>
      </c>
      <c r="F18" s="56" t="inlineStr">
        <is>
          <t>AT1</t>
        </is>
      </c>
      <c r="G18" s="56" t="n">
        <v>6</v>
      </c>
      <c r="H18" s="57" t="n">
        <v>2400000</v>
      </c>
      <c r="I18" s="58" t="n">
        <v>102.3</v>
      </c>
      <c r="J18" s="58" t="n">
        <v>100.9</v>
      </c>
      <c r="K18" s="59" t="n">
        <v>0.0190623067981247</v>
      </c>
      <c r="L18" s="59" t="n">
        <v>0.0174743574139199</v>
      </c>
      <c r="M18" s="58" t="n">
        <v>3.375</v>
      </c>
      <c r="N18" s="60" t="n">
        <v>46434</v>
      </c>
      <c r="O18" s="56" t="inlineStr">
        <is>
          <t>Sí</t>
        </is>
      </c>
      <c r="P18" s="57" t="n">
        <v>81000</v>
      </c>
      <c r="Q18" s="57">
        <f>H18*J18/100</f>
        <v/>
      </c>
      <c r="R18" s="57">
        <f>IF(N18="",-1E9,N18-p_hoy)</f>
        <v/>
      </c>
      <c r="S18" s="61">
        <f>R18/365</f>
        <v/>
      </c>
      <c r="T18" s="58">
        <f>IF(N18="",100,IF(L18=0,M18*S18+100,M18*(1-(1+L18)^(-S18))/L18+100/(1+L18)^S18))</f>
        <v/>
      </c>
      <c r="V18">
        <f>IF(N18="",0,IFERROR(SUMPRODUCT((ABS(u_dias-(S18*365))&lt;=182)*(u_yask&gt;0)*u_yask*u_vm)/SUMPRODUCT((ABS(u_dias-(S18*365))&lt;=182)*(u_yask&gt;0)*u_vm),p_eur))</f>
        <v/>
      </c>
      <c r="W18">
        <f>IF(N18="",0,MAX(mi_t,S18))</f>
        <v/>
      </c>
      <c r="X18">
        <f>IF(N18="",0,CEILING(max_inv/(T18/100),p_den))</f>
        <v/>
      </c>
      <c r="Y18">
        <f>X18*T18/100</f>
        <v/>
      </c>
      <c r="Z18">
        <f>caja-Y18*(1+p_com)</f>
        <v/>
      </c>
      <c r="AA18">
        <f>IF(N18="",0,(Y18*(1+L18)^S18+Z18*(1+V18)^S18)*(1+V18)^(W18-S18))</f>
        <v/>
      </c>
      <c r="AB18">
        <f>IF(V18=0,mi_cupan*mi_t,mi_cupan*((1+V18)^mi_t-1)/V18)</f>
        <v/>
      </c>
      <c r="AC18">
        <f>(mi_nom+AB18-imp_man)*(1+V18)^(W18-mi_t)</f>
        <v/>
      </c>
      <c r="AD18">
        <f>AA18-AC18</f>
        <v/>
      </c>
      <c r="AE18">
        <f>IF(N18="",0,(D18=mi_div)*(G18&lt;&gt;"")*(G18&lt;=mi_rank)*(ABS(R18-mi_dias)&lt;=730)*(E18&lt;&gt;mi_isin)*(R18&gt;0)*(R18&lt;=4380)*(L18&lt;&gt;0)*(COUNTIF(E$2:E18,E18)=1))</f>
        <v/>
      </c>
      <c r="AF18">
        <f>IF(AND(AE18=1),AH18-ROW()*0.000001,-1E15)</f>
        <v/>
      </c>
      <c r="AG18">
        <f>IF(N18="",0,Y18*((1+L18)^S18*(1+V18)^(W18-S18)-(1+L18)^mi_t*(1+V18)^(W18-mi_t)))</f>
        <v/>
      </c>
      <c r="AH18">
        <f>IF(S18&gt;=mi_t,AD18-AG18,AD18)</f>
        <v/>
      </c>
    </row>
    <row r="19">
      <c r="A19" s="62" t="inlineStr">
        <is>
          <t>CAIXABANK 5.875% 2026 · AO</t>
        </is>
      </c>
      <c r="B19" s="62" t="inlineStr">
        <is>
          <t>CAIXABANK</t>
        </is>
      </c>
      <c r="C19" s="62" t="inlineStr">
        <is>
          <t>AO</t>
        </is>
      </c>
      <c r="D19" s="62" t="inlineStr">
        <is>
          <t>EUR</t>
        </is>
      </c>
      <c r="E19" s="62" t="inlineStr">
        <is>
          <t>ES0840609020</t>
        </is>
      </c>
      <c r="F19" s="62" t="inlineStr">
        <is>
          <t>AT1</t>
        </is>
      </c>
      <c r="G19" s="62" t="n">
        <v>6</v>
      </c>
      <c r="H19" s="63" t="n">
        <v>2000000</v>
      </c>
      <c r="I19" s="64" t="n">
        <v>101.73</v>
      </c>
      <c r="J19" s="64" t="n">
        <v>102.231</v>
      </c>
      <c r="K19" s="65" t="n">
        <v>0.00453361043451094</v>
      </c>
      <c r="L19" s="65" t="n">
        <v>-0.0193034942380574</v>
      </c>
      <c r="M19" s="64" t="n">
        <v>5.875</v>
      </c>
      <c r="N19" s="66" t="n">
        <v>46356</v>
      </c>
      <c r="O19" s="62" t="inlineStr">
        <is>
          <t>Sí</t>
        </is>
      </c>
      <c r="P19" s="63" t="n">
        <v>117500</v>
      </c>
      <c r="Q19" s="63">
        <f>H19*J19/100</f>
        <v/>
      </c>
      <c r="R19" s="63">
        <f>IF(N19="",-1E9,N19-p_hoy)</f>
        <v/>
      </c>
      <c r="S19" s="67">
        <f>R19/365</f>
        <v/>
      </c>
      <c r="T19" s="64">
        <f>IF(N19="",100,IF(L19=0,M19*S19+100,M19*(1-(1+L19)^(-S19))/L19+100/(1+L19)^S19))</f>
        <v/>
      </c>
      <c r="V19">
        <f>IF(N19="",0,IFERROR(SUMPRODUCT((ABS(u_dias-(S19*365))&lt;=182)*(u_yask&gt;0)*u_yask*u_vm)/SUMPRODUCT((ABS(u_dias-(S19*365))&lt;=182)*(u_yask&gt;0)*u_vm),p_eur))</f>
        <v/>
      </c>
      <c r="W19">
        <f>IF(N19="",0,MAX(mi_t,S19))</f>
        <v/>
      </c>
      <c r="X19">
        <f>IF(N19="",0,CEILING(max_inv/(T19/100),p_den))</f>
        <v/>
      </c>
      <c r="Y19">
        <f>X19*T19/100</f>
        <v/>
      </c>
      <c r="Z19">
        <f>caja-Y19*(1+p_com)</f>
        <v/>
      </c>
      <c r="AA19">
        <f>IF(N19="",0,(Y19*(1+L19)^S19+Z19*(1+V19)^S19)*(1+V19)^(W19-S19))</f>
        <v/>
      </c>
      <c r="AB19">
        <f>IF(V19=0,mi_cupan*mi_t,mi_cupan*((1+V19)^mi_t-1)/V19)</f>
        <v/>
      </c>
      <c r="AC19">
        <f>(mi_nom+AB19-imp_man)*(1+V19)^(W19-mi_t)</f>
        <v/>
      </c>
      <c r="AD19">
        <f>AA19-AC19</f>
        <v/>
      </c>
      <c r="AE19">
        <f>IF(N19="",0,(D19=mi_div)*(G19&lt;&gt;"")*(G19&lt;=mi_rank)*(ABS(R19-mi_dias)&lt;=730)*(E19&lt;&gt;mi_isin)*(R19&gt;0)*(R19&lt;=4380)*(L19&lt;&gt;0)*(COUNTIF(E$2:E19,E19)=1))</f>
        <v/>
      </c>
      <c r="AF19">
        <f>IF(AND(AE19=1),AH19-ROW()*0.000001,-1E15)</f>
        <v/>
      </c>
      <c r="AG19">
        <f>IF(N19="",0,Y19*((1+L19)^S19*(1+V19)^(W19-S19)-(1+L19)^mi_t*(1+V19)^(W19-mi_t)))</f>
        <v/>
      </c>
      <c r="AH19">
        <f>IF(S19&gt;=mi_t,AD19-AG19,AD19)</f>
        <v/>
      </c>
    </row>
    <row r="20">
      <c r="A20" s="56" t="inlineStr">
        <is>
          <t>RABOBANK 3.25% 2026 · ConLe</t>
        </is>
      </c>
      <c r="B20" s="56" t="inlineStr">
        <is>
          <t>RABOBANK</t>
        </is>
      </c>
      <c r="C20" s="56" t="inlineStr">
        <is>
          <t>ConLe</t>
        </is>
      </c>
      <c r="D20" s="56" t="inlineStr">
        <is>
          <t>EUR</t>
        </is>
      </c>
      <c r="E20" s="56" t="inlineStr">
        <is>
          <t>XS2050933972</t>
        </is>
      </c>
      <c r="F20" s="56" t="inlineStr">
        <is>
          <t>AT1</t>
        </is>
      </c>
      <c r="G20" s="56" t="n">
        <v>6</v>
      </c>
      <c r="H20" s="57" t="n">
        <v>2000000</v>
      </c>
      <c r="I20" s="58" t="n">
        <v>99.25</v>
      </c>
      <c r="J20" s="58" t="n">
        <v>99.956</v>
      </c>
      <c r="K20" s="59" t="n">
        <v>0.0333114815484627</v>
      </c>
      <c r="L20" s="59" t="n">
        <v>0.0131405389360551</v>
      </c>
      <c r="M20" s="58" t="n">
        <v>3.25</v>
      </c>
      <c r="N20" s="60" t="n">
        <v>46385</v>
      </c>
      <c r="O20" s="56" t="inlineStr">
        <is>
          <t>Sí</t>
        </is>
      </c>
      <c r="P20" s="57" t="n">
        <v>65000</v>
      </c>
      <c r="Q20" s="57">
        <f>H20*J20/100</f>
        <v/>
      </c>
      <c r="R20" s="57">
        <f>IF(N20="",-1E9,N20-p_hoy)</f>
        <v/>
      </c>
      <c r="S20" s="61">
        <f>R20/365</f>
        <v/>
      </c>
      <c r="T20" s="58">
        <f>IF(N20="",100,IF(L20=0,M20*S20+100,M20*(1-(1+L20)^(-S20))/L20+100/(1+L20)^S20))</f>
        <v/>
      </c>
      <c r="V20">
        <f>IF(N20="",0,IFERROR(SUMPRODUCT((ABS(u_dias-(S20*365))&lt;=182)*(u_yask&gt;0)*u_yask*u_vm)/SUMPRODUCT((ABS(u_dias-(S20*365))&lt;=182)*(u_yask&gt;0)*u_vm),p_eur))</f>
        <v/>
      </c>
      <c r="W20">
        <f>IF(N20="",0,MAX(mi_t,S20))</f>
        <v/>
      </c>
      <c r="X20">
        <f>IF(N20="",0,CEILING(max_inv/(T20/100),p_den))</f>
        <v/>
      </c>
      <c r="Y20">
        <f>X20*T20/100</f>
        <v/>
      </c>
      <c r="Z20">
        <f>caja-Y20*(1+p_com)</f>
        <v/>
      </c>
      <c r="AA20">
        <f>IF(N20="",0,(Y20*(1+L20)^S20+Z20*(1+V20)^S20)*(1+V20)^(W20-S20))</f>
        <v/>
      </c>
      <c r="AB20">
        <f>IF(V20=0,mi_cupan*mi_t,mi_cupan*((1+V20)^mi_t-1)/V20)</f>
        <v/>
      </c>
      <c r="AC20">
        <f>(mi_nom+AB20-imp_man)*(1+V20)^(W20-mi_t)</f>
        <v/>
      </c>
      <c r="AD20">
        <f>AA20-AC20</f>
        <v/>
      </c>
      <c r="AE20">
        <f>IF(N20="",0,(D20=mi_div)*(G20&lt;&gt;"")*(G20&lt;=mi_rank)*(ABS(R20-mi_dias)&lt;=730)*(E20&lt;&gt;mi_isin)*(R20&gt;0)*(R20&lt;=4380)*(L20&lt;&gt;0)*(COUNTIF(E$2:E20,E20)=1))</f>
        <v/>
      </c>
      <c r="AF20">
        <f>IF(AND(AE20=1),AH20-ROW()*0.000001,-1E15)</f>
        <v/>
      </c>
      <c r="AG20">
        <f>IF(N20="",0,Y20*((1+L20)^S20*(1+V20)^(W20-S20)-(1+L20)^mi_t*(1+V20)^(W20-mi_t)))</f>
        <v/>
      </c>
      <c r="AH20">
        <f>IF(S20&gt;=mi_t,AD20-AG20,AD20)</f>
        <v/>
      </c>
    </row>
    <row r="21">
      <c r="A21" s="62" t="inlineStr">
        <is>
          <t>NATWEST GROUP 7.625% 2035 · DSL</t>
        </is>
      </c>
      <c r="B21" s="62" t="inlineStr">
        <is>
          <t>NATWEST GROUP</t>
        </is>
      </c>
      <c r="C21" s="62" t="inlineStr">
        <is>
          <t>DSL</t>
        </is>
      </c>
      <c r="D21" s="62" t="inlineStr">
        <is>
          <t>GBP</t>
        </is>
      </c>
      <c r="E21" s="62" t="inlineStr">
        <is>
          <t>XS3178106103</t>
        </is>
      </c>
      <c r="F21" s="62" t="inlineStr">
        <is>
          <t>AT1</t>
        </is>
      </c>
      <c r="G21" s="62" t="n">
        <v>6</v>
      </c>
      <c r="H21" s="63" t="n">
        <v>1900000</v>
      </c>
      <c r="I21" s="64" t="n">
        <v>101.15</v>
      </c>
      <c r="J21" s="64" t="n">
        <v>101.568</v>
      </c>
      <c r="K21" s="65" t="n">
        <v>0.0738707551090709</v>
      </c>
      <c r="L21" s="65" t="n">
        <v>0.0700987533124072</v>
      </c>
      <c r="M21" s="64" t="n">
        <v>7.625</v>
      </c>
      <c r="N21" s="66" t="n">
        <v>49582</v>
      </c>
      <c r="O21" s="62" t="inlineStr">
        <is>
          <t>Sí</t>
        </is>
      </c>
      <c r="P21" s="63" t="n">
        <v>144875</v>
      </c>
      <c r="Q21" s="63">
        <f>H21*J21/100</f>
        <v/>
      </c>
      <c r="R21" s="63">
        <f>IF(N21="",-1E9,N21-p_hoy)</f>
        <v/>
      </c>
      <c r="S21" s="67">
        <f>R21/365</f>
        <v/>
      </c>
      <c r="T21" s="64">
        <f>IF(N21="",100,IF(L21=0,M21*S21+100,M21*(1-(1+L21)^(-S21))/L21+100/(1+L21)^S21))</f>
        <v/>
      </c>
      <c r="V21">
        <f>IF(N21="",0,IFERROR(SUMPRODUCT((ABS(u_dias-(S21*365))&lt;=182)*(u_yask&gt;0)*u_yask*u_vm)/SUMPRODUCT((ABS(u_dias-(S21*365))&lt;=182)*(u_yask&gt;0)*u_vm),p_eur))</f>
        <v/>
      </c>
      <c r="W21">
        <f>IF(N21="",0,MAX(mi_t,S21))</f>
        <v/>
      </c>
      <c r="X21">
        <f>IF(N21="",0,CEILING(max_inv/(T21/100),p_den))</f>
        <v/>
      </c>
      <c r="Y21">
        <f>X21*T21/100</f>
        <v/>
      </c>
      <c r="Z21">
        <f>caja-Y21*(1+p_com)</f>
        <v/>
      </c>
      <c r="AA21">
        <f>IF(N21="",0,(Y21*(1+L21)^S21+Z21*(1+V21)^S21)*(1+V21)^(W21-S21))</f>
        <v/>
      </c>
      <c r="AB21">
        <f>IF(V21=0,mi_cupan*mi_t,mi_cupan*((1+V21)^mi_t-1)/V21)</f>
        <v/>
      </c>
      <c r="AC21">
        <f>(mi_nom+AB21-imp_man)*(1+V21)^(W21-mi_t)</f>
        <v/>
      </c>
      <c r="AD21">
        <f>AA21-AC21</f>
        <v/>
      </c>
      <c r="AE21">
        <f>IF(N21="",0,(D21=mi_div)*(G21&lt;&gt;"")*(G21&lt;=mi_rank)*(ABS(R21-mi_dias)&lt;=730)*(E21&lt;&gt;mi_isin)*(R21&gt;0)*(R21&lt;=4380)*(L21&lt;&gt;0)*(COUNTIF(E$2:E21,E21)=1))</f>
        <v/>
      </c>
      <c r="AF21">
        <f>IF(AND(AE21=1),AH21-ROW()*0.000001,-1E15)</f>
        <v/>
      </c>
      <c r="AG21">
        <f>IF(N21="",0,Y21*((1+L21)^S21*(1+V21)^(W21-S21)-(1+L21)^mi_t*(1+V21)^(W21-mi_t)))</f>
        <v/>
      </c>
      <c r="AH21">
        <f>IF(S21&gt;=mi_t,AD21-AG21,AD21)</f>
        <v/>
      </c>
    </row>
    <row r="22">
      <c r="A22" s="56" t="inlineStr">
        <is>
          <t>HSBC 5.875% 2026 · DSL</t>
        </is>
      </c>
      <c r="B22" s="56" t="inlineStr">
        <is>
          <t>HSBC</t>
        </is>
      </c>
      <c r="C22" s="56" t="inlineStr">
        <is>
          <t>DSL</t>
        </is>
      </c>
      <c r="D22" s="56" t="inlineStr">
        <is>
          <t>GBP</t>
        </is>
      </c>
      <c r="E22" s="56" t="inlineStr">
        <is>
          <t>XS1884698256</t>
        </is>
      </c>
      <c r="F22" s="56" t="inlineStr">
        <is>
          <t>AT1</t>
        </is>
      </c>
      <c r="G22" s="56" t="n">
        <v>6</v>
      </c>
      <c r="H22" s="57" t="n">
        <v>1700000</v>
      </c>
      <c r="I22" s="58" t="n">
        <v>100.35</v>
      </c>
      <c r="J22" s="58" t="n">
        <v>99.65600000000001</v>
      </c>
      <c r="K22" s="59" t="n">
        <v>0.0718177842101291</v>
      </c>
      <c r="L22" s="59" t="n">
        <v>0.0315223170856843</v>
      </c>
      <c r="M22" s="58" t="n">
        <v>5.875</v>
      </c>
      <c r="N22" s="60" t="n">
        <v>46293</v>
      </c>
      <c r="O22" s="56" t="inlineStr">
        <is>
          <t>Sí</t>
        </is>
      </c>
      <c r="P22" s="57" t="n">
        <v>99875</v>
      </c>
      <c r="Q22" s="57">
        <f>H22*J22/100</f>
        <v/>
      </c>
      <c r="R22" s="57">
        <f>IF(N22="",-1E9,N22-p_hoy)</f>
        <v/>
      </c>
      <c r="S22" s="61">
        <f>R22/365</f>
        <v/>
      </c>
      <c r="T22" s="58">
        <f>IF(N22="",100,IF(L22=0,M22*S22+100,M22*(1-(1+L22)^(-S22))/L22+100/(1+L22)^S22))</f>
        <v/>
      </c>
      <c r="V22">
        <f>IF(N22="",0,IFERROR(SUMPRODUCT((ABS(u_dias-(S22*365))&lt;=182)*(u_yask&gt;0)*u_yask*u_vm)/SUMPRODUCT((ABS(u_dias-(S22*365))&lt;=182)*(u_yask&gt;0)*u_vm),p_eur))</f>
        <v/>
      </c>
      <c r="W22">
        <f>IF(N22="",0,MAX(mi_t,S22))</f>
        <v/>
      </c>
      <c r="X22">
        <f>IF(N22="",0,CEILING(max_inv/(T22/100),p_den))</f>
        <v/>
      </c>
      <c r="Y22">
        <f>X22*T22/100</f>
        <v/>
      </c>
      <c r="Z22">
        <f>caja-Y22*(1+p_com)</f>
        <v/>
      </c>
      <c r="AA22">
        <f>IF(N22="",0,(Y22*(1+L22)^S22+Z22*(1+V22)^S22)*(1+V22)^(W22-S22))</f>
        <v/>
      </c>
      <c r="AB22">
        <f>IF(V22=0,mi_cupan*mi_t,mi_cupan*((1+V22)^mi_t-1)/V22)</f>
        <v/>
      </c>
      <c r="AC22">
        <f>(mi_nom+AB22-imp_man)*(1+V22)^(W22-mi_t)</f>
        <v/>
      </c>
      <c r="AD22">
        <f>AA22-AC22</f>
        <v/>
      </c>
      <c r="AE22">
        <f>IF(N22="",0,(D22=mi_div)*(G22&lt;&gt;"")*(G22&lt;=mi_rank)*(ABS(R22-mi_dias)&lt;=730)*(E22&lt;&gt;mi_isin)*(R22&gt;0)*(R22&lt;=4380)*(L22&lt;&gt;0)*(COUNTIF(E$2:E22,E22)=1))</f>
        <v/>
      </c>
      <c r="AF22">
        <f>IF(AND(AE22=1),AH22-ROW()*0.000001,-1E15)</f>
        <v/>
      </c>
      <c r="AG22">
        <f>IF(N22="",0,Y22*((1+L22)^S22*(1+V22)^(W22-S22)-(1+L22)^mi_t*(1+V22)^(W22-mi_t)))</f>
        <v/>
      </c>
      <c r="AH22">
        <f>IF(S22&gt;=mi_t,AD22-AG22,AD22)</f>
        <v/>
      </c>
    </row>
    <row r="23">
      <c r="A23" s="62" t="inlineStr">
        <is>
          <t>BANCO SANTANDER 4.125% 2027 · LRI</t>
        </is>
      </c>
      <c r="B23" s="62" t="inlineStr">
        <is>
          <t>BANCO SANTANDER</t>
        </is>
      </c>
      <c r="C23" s="62" t="inlineStr">
        <is>
          <t>LRI</t>
        </is>
      </c>
      <c r="D23" s="62" t="inlineStr">
        <is>
          <t>EUR</t>
        </is>
      </c>
      <c r="E23" s="62" t="inlineStr">
        <is>
          <t>XS2342620924</t>
        </is>
      </c>
      <c r="F23" s="62" t="inlineStr">
        <is>
          <t>AT1</t>
        </is>
      </c>
      <c r="G23" s="62" t="n">
        <v>6</v>
      </c>
      <c r="H23" s="63" t="n">
        <v>1200000</v>
      </c>
      <c r="I23" s="64" t="n">
        <v>100.45</v>
      </c>
      <c r="J23" s="64" t="n">
        <v>99.85599999999999</v>
      </c>
      <c r="K23" s="65" t="n">
        <v>0.0422687748003306</v>
      </c>
      <c r="L23" s="65" t="n">
        <v>0.0393280912119461</v>
      </c>
      <c r="M23" s="64" t="n">
        <v>4.125</v>
      </c>
      <c r="N23" s="66" t="n">
        <v>46703</v>
      </c>
      <c r="O23" s="62" t="inlineStr">
        <is>
          <t>Sí</t>
        </is>
      </c>
      <c r="P23" s="63" t="n">
        <v>49500</v>
      </c>
      <c r="Q23" s="63">
        <f>H23*J23/100</f>
        <v/>
      </c>
      <c r="R23" s="63">
        <f>IF(N23="",-1E9,N23-p_hoy)</f>
        <v/>
      </c>
      <c r="S23" s="67">
        <f>R23/365</f>
        <v/>
      </c>
      <c r="T23" s="64">
        <f>IF(N23="",100,IF(L23=0,M23*S23+100,M23*(1-(1+L23)^(-S23))/L23+100/(1+L23)^S23))</f>
        <v/>
      </c>
      <c r="V23">
        <f>IF(N23="",0,IFERROR(SUMPRODUCT((ABS(u_dias-(S23*365))&lt;=182)*(u_yask&gt;0)*u_yask*u_vm)/SUMPRODUCT((ABS(u_dias-(S23*365))&lt;=182)*(u_yask&gt;0)*u_vm),p_eur))</f>
        <v/>
      </c>
      <c r="W23">
        <f>IF(N23="",0,MAX(mi_t,S23))</f>
        <v/>
      </c>
      <c r="X23">
        <f>IF(N23="",0,CEILING(max_inv/(T23/100),p_den))</f>
        <v/>
      </c>
      <c r="Y23">
        <f>X23*T23/100</f>
        <v/>
      </c>
      <c r="Z23">
        <f>caja-Y23*(1+p_com)</f>
        <v/>
      </c>
      <c r="AA23">
        <f>IF(N23="",0,(Y23*(1+L23)^S23+Z23*(1+V23)^S23)*(1+V23)^(W23-S23))</f>
        <v/>
      </c>
      <c r="AB23">
        <f>IF(V23=0,mi_cupan*mi_t,mi_cupan*((1+V23)^mi_t-1)/V23)</f>
        <v/>
      </c>
      <c r="AC23">
        <f>(mi_nom+AB23-imp_man)*(1+V23)^(W23-mi_t)</f>
        <v/>
      </c>
      <c r="AD23">
        <f>AA23-AC23</f>
        <v/>
      </c>
      <c r="AE23">
        <f>IF(N23="",0,(D23=mi_div)*(G23&lt;&gt;"")*(G23&lt;=mi_rank)*(ABS(R23-mi_dias)&lt;=730)*(E23&lt;&gt;mi_isin)*(R23&gt;0)*(R23&lt;=4380)*(L23&lt;&gt;0)*(COUNTIF(E$2:E23,E23)=1))</f>
        <v/>
      </c>
      <c r="AF23">
        <f>IF(AND(AE23=1),AH23-ROW()*0.000001,-1E15)</f>
        <v/>
      </c>
      <c r="AG23">
        <f>IF(N23="",0,Y23*((1+L23)^S23*(1+V23)^(W23-S23)-(1+L23)^mi_t*(1+V23)^(W23-mi_t)))</f>
        <v/>
      </c>
      <c r="AH23">
        <f>IF(S23&gt;=mi_t,AD23-AG23,AD23)</f>
        <v/>
      </c>
    </row>
    <row r="24">
      <c r="A24" s="56" t="inlineStr">
        <is>
          <t>IBERCAJA BANCO SA 9.125% 2028 · LRI</t>
        </is>
      </c>
      <c r="B24" s="56" t="inlineStr">
        <is>
          <t>IBERCAJA BANCO SA</t>
        </is>
      </c>
      <c r="C24" s="56" t="inlineStr">
        <is>
          <t>LRI</t>
        </is>
      </c>
      <c r="D24" s="56" t="inlineStr">
        <is>
          <t>EUR</t>
        </is>
      </c>
      <c r="E24" s="56" t="inlineStr">
        <is>
          <t>ES0844251019</t>
        </is>
      </c>
      <c r="F24" s="56" t="inlineStr">
        <is>
          <t>AT1</t>
        </is>
      </c>
      <c r="G24" s="56" t="n">
        <v>6</v>
      </c>
      <c r="H24" s="57" t="n">
        <v>1200000</v>
      </c>
      <c r="I24" s="58" t="n">
        <v>91.93000000000001</v>
      </c>
      <c r="J24" s="58" t="n">
        <v>106.26</v>
      </c>
      <c r="K24" s="59" t="n">
        <v>0.0494101146618269</v>
      </c>
      <c r="L24" s="59" t="n">
        <v>0.0236380855745518</v>
      </c>
      <c r="M24" s="58" t="n">
        <v>9.125</v>
      </c>
      <c r="N24" s="60" t="n">
        <v>46777</v>
      </c>
      <c r="O24" s="56" t="inlineStr">
        <is>
          <t>Sí</t>
        </is>
      </c>
      <c r="P24" s="57" t="n">
        <v>109500</v>
      </c>
      <c r="Q24" s="57">
        <f>H24*J24/100</f>
        <v/>
      </c>
      <c r="R24" s="57">
        <f>IF(N24="",-1E9,N24-p_hoy)</f>
        <v/>
      </c>
      <c r="S24" s="61">
        <f>R24/365</f>
        <v/>
      </c>
      <c r="T24" s="58">
        <f>IF(N24="",100,IF(L24=0,M24*S24+100,M24*(1-(1+L24)^(-S24))/L24+100/(1+L24)^S24))</f>
        <v/>
      </c>
      <c r="V24">
        <f>IF(N24="",0,IFERROR(SUMPRODUCT((ABS(u_dias-(S24*365))&lt;=182)*(u_yask&gt;0)*u_yask*u_vm)/SUMPRODUCT((ABS(u_dias-(S24*365))&lt;=182)*(u_yask&gt;0)*u_vm),p_eur))</f>
        <v/>
      </c>
      <c r="W24">
        <f>IF(N24="",0,MAX(mi_t,S24))</f>
        <v/>
      </c>
      <c r="X24">
        <f>IF(N24="",0,CEILING(max_inv/(T24/100),p_den))</f>
        <v/>
      </c>
      <c r="Y24">
        <f>X24*T24/100</f>
        <v/>
      </c>
      <c r="Z24">
        <f>caja-Y24*(1+p_com)</f>
        <v/>
      </c>
      <c r="AA24">
        <f>IF(N24="",0,(Y24*(1+L24)^S24+Z24*(1+V24)^S24)*(1+V24)^(W24-S24))</f>
        <v/>
      </c>
      <c r="AB24">
        <f>IF(V24=0,mi_cupan*mi_t,mi_cupan*((1+V24)^mi_t-1)/V24)</f>
        <v/>
      </c>
      <c r="AC24">
        <f>(mi_nom+AB24-imp_man)*(1+V24)^(W24-mi_t)</f>
        <v/>
      </c>
      <c r="AD24">
        <f>AA24-AC24</f>
        <v/>
      </c>
      <c r="AE24">
        <f>IF(N24="",0,(D24=mi_div)*(G24&lt;&gt;"")*(G24&lt;=mi_rank)*(ABS(R24-mi_dias)&lt;=730)*(E24&lt;&gt;mi_isin)*(R24&gt;0)*(R24&lt;=4380)*(L24&lt;&gt;0)*(COUNTIF(E$2:E24,E24)=1))</f>
        <v/>
      </c>
      <c r="AF24">
        <f>IF(AND(AE24=1),AH24-ROW()*0.000001,-1E15)</f>
        <v/>
      </c>
      <c r="AG24">
        <f>IF(N24="",0,Y24*((1+L24)^S24*(1+V24)^(W24-S24)-(1+L24)^mi_t*(1+V24)^(W24-mi_t)))</f>
        <v/>
      </c>
      <c r="AH24">
        <f>IF(S24&gt;=mi_t,AD24-AG24,AD24)</f>
        <v/>
      </c>
    </row>
    <row r="25">
      <c r="A25" s="62" t="inlineStr">
        <is>
          <t>BANCO SABADELL 5% 2027 · AO</t>
        </is>
      </c>
      <c r="B25" s="62" t="inlineStr">
        <is>
          <t>BANCO SABADELL</t>
        </is>
      </c>
      <c r="C25" s="62" t="inlineStr">
        <is>
          <t>AO</t>
        </is>
      </c>
      <c r="D25" s="62" t="inlineStr">
        <is>
          <t>EUR</t>
        </is>
      </c>
      <c r="E25" s="62" t="inlineStr">
        <is>
          <t>XS2389116307</t>
        </is>
      </c>
      <c r="F25" s="62" t="inlineStr">
        <is>
          <t>AT1</t>
        </is>
      </c>
      <c r="G25" s="62" t="n">
        <v>6</v>
      </c>
      <c r="H25" s="63" t="n">
        <v>1000000</v>
      </c>
      <c r="I25" s="64" t="n">
        <v>100.1</v>
      </c>
      <c r="J25" s="64" t="n">
        <v>99.84999999999999</v>
      </c>
      <c r="K25" s="65" t="n">
        <v>0.0516082878202761</v>
      </c>
      <c r="L25" s="65" t="n">
        <v>0.0250193686292479</v>
      </c>
      <c r="M25" s="64" t="n">
        <v>5</v>
      </c>
      <c r="N25" s="66" t="n">
        <v>46526</v>
      </c>
      <c r="O25" s="62" t="inlineStr">
        <is>
          <t>Sí</t>
        </is>
      </c>
      <c r="P25" s="63" t="n">
        <v>50000</v>
      </c>
      <c r="Q25" s="63">
        <f>H25*J25/100</f>
        <v/>
      </c>
      <c r="R25" s="63">
        <f>IF(N25="",-1E9,N25-p_hoy)</f>
        <v/>
      </c>
      <c r="S25" s="67">
        <f>R25/365</f>
        <v/>
      </c>
      <c r="T25" s="64">
        <f>IF(N25="",100,IF(L25=0,M25*S25+100,M25*(1-(1+L25)^(-S25))/L25+100/(1+L25)^S25))</f>
        <v/>
      </c>
      <c r="V25">
        <f>IF(N25="",0,IFERROR(SUMPRODUCT((ABS(u_dias-(S25*365))&lt;=182)*(u_yask&gt;0)*u_yask*u_vm)/SUMPRODUCT((ABS(u_dias-(S25*365))&lt;=182)*(u_yask&gt;0)*u_vm),p_eur))</f>
        <v/>
      </c>
      <c r="W25">
        <f>IF(N25="",0,MAX(mi_t,S25))</f>
        <v/>
      </c>
      <c r="X25">
        <f>IF(N25="",0,CEILING(max_inv/(T25/100),p_den))</f>
        <v/>
      </c>
      <c r="Y25">
        <f>X25*T25/100</f>
        <v/>
      </c>
      <c r="Z25">
        <f>caja-Y25*(1+p_com)</f>
        <v/>
      </c>
      <c r="AA25">
        <f>IF(N25="",0,(Y25*(1+L25)^S25+Z25*(1+V25)^S25)*(1+V25)^(W25-S25))</f>
        <v/>
      </c>
      <c r="AB25">
        <f>IF(V25=0,mi_cupan*mi_t,mi_cupan*((1+V25)^mi_t-1)/V25)</f>
        <v/>
      </c>
      <c r="AC25">
        <f>(mi_nom+AB25-imp_man)*(1+V25)^(W25-mi_t)</f>
        <v/>
      </c>
      <c r="AD25">
        <f>AA25-AC25</f>
        <v/>
      </c>
      <c r="AE25">
        <f>IF(N25="",0,(D25=mi_div)*(G25&lt;&gt;"")*(G25&lt;=mi_rank)*(ABS(R25-mi_dias)&lt;=730)*(E25&lt;&gt;mi_isin)*(R25&gt;0)*(R25&lt;=4380)*(L25&lt;&gt;0)*(COUNTIF(E$2:E25,E25)=1))</f>
        <v/>
      </c>
      <c r="AF25">
        <f>IF(AND(AE25=1),AH25-ROW()*0.000001,-1E15)</f>
        <v/>
      </c>
      <c r="AG25">
        <f>IF(N25="",0,Y25*((1+L25)^S25*(1+V25)^(W25-S25)-(1+L25)^mi_t*(1+V25)^(W25-mi_t)))</f>
        <v/>
      </c>
      <c r="AH25">
        <f>IF(S25&gt;=mi_t,AD25-AG25,AD25)</f>
        <v/>
      </c>
    </row>
    <row r="26">
      <c r="A26" s="56" t="inlineStr">
        <is>
          <t>UNICAJA BANCO 4.875% 2026 · ConLe</t>
        </is>
      </c>
      <c r="B26" s="56" t="inlineStr">
        <is>
          <t>UNICAJA BANCO</t>
        </is>
      </c>
      <c r="C26" s="56" t="inlineStr">
        <is>
          <t>ConLe</t>
        </is>
      </c>
      <c r="D26" s="56" t="inlineStr">
        <is>
          <t>EUR</t>
        </is>
      </c>
      <c r="E26" s="56" t="inlineStr">
        <is>
          <t>ES0880907003</t>
        </is>
      </c>
      <c r="F26" s="56" t="inlineStr">
        <is>
          <t>AT1</t>
        </is>
      </c>
      <c r="G26" s="56" t="n">
        <v>6</v>
      </c>
      <c r="H26" s="57" t="n">
        <v>1000000</v>
      </c>
      <c r="I26" s="58" t="n">
        <v>100.98</v>
      </c>
      <c r="J26" s="58" t="n">
        <v>100.353</v>
      </c>
      <c r="K26" s="59" t="n">
        <v>0.0390087120327506</v>
      </c>
      <c r="L26" s="59" t="n">
        <v>0.0252266167862719</v>
      </c>
      <c r="M26" s="58" t="n">
        <v>4.875</v>
      </c>
      <c r="N26" s="60" t="n">
        <v>46344</v>
      </c>
      <c r="O26" s="56" t="inlineStr">
        <is>
          <t>Sí</t>
        </is>
      </c>
      <c r="P26" s="57" t="n">
        <v>48750</v>
      </c>
      <c r="Q26" s="57">
        <f>H26*J26/100</f>
        <v/>
      </c>
      <c r="R26" s="57">
        <f>IF(N26="",-1E9,N26-p_hoy)</f>
        <v/>
      </c>
      <c r="S26" s="61">
        <f>R26/365</f>
        <v/>
      </c>
      <c r="T26" s="58">
        <f>IF(N26="",100,IF(L26=0,M26*S26+100,M26*(1-(1+L26)^(-S26))/L26+100/(1+L26)^S26))</f>
        <v/>
      </c>
      <c r="V26">
        <f>IF(N26="",0,IFERROR(SUMPRODUCT((ABS(u_dias-(S26*365))&lt;=182)*(u_yask&gt;0)*u_yask*u_vm)/SUMPRODUCT((ABS(u_dias-(S26*365))&lt;=182)*(u_yask&gt;0)*u_vm),p_eur))</f>
        <v/>
      </c>
      <c r="W26">
        <f>IF(N26="",0,MAX(mi_t,S26))</f>
        <v/>
      </c>
      <c r="X26">
        <f>IF(N26="",0,CEILING(max_inv/(T26/100),p_den))</f>
        <v/>
      </c>
      <c r="Y26">
        <f>X26*T26/100</f>
        <v/>
      </c>
      <c r="Z26">
        <f>caja-Y26*(1+p_com)</f>
        <v/>
      </c>
      <c r="AA26">
        <f>IF(N26="",0,(Y26*(1+L26)^S26+Z26*(1+V26)^S26)*(1+V26)^(W26-S26))</f>
        <v/>
      </c>
      <c r="AB26">
        <f>IF(V26=0,mi_cupan*mi_t,mi_cupan*((1+V26)^mi_t-1)/V26)</f>
        <v/>
      </c>
      <c r="AC26">
        <f>(mi_nom+AB26-imp_man)*(1+V26)^(W26-mi_t)</f>
        <v/>
      </c>
      <c r="AD26">
        <f>AA26-AC26</f>
        <v/>
      </c>
      <c r="AE26">
        <f>IF(N26="",0,(D26=mi_div)*(G26&lt;&gt;"")*(G26&lt;=mi_rank)*(ABS(R26-mi_dias)&lt;=730)*(E26&lt;&gt;mi_isin)*(R26&gt;0)*(R26&lt;=4380)*(L26&lt;&gt;0)*(COUNTIF(E$2:E26,E26)=1))</f>
        <v/>
      </c>
      <c r="AF26">
        <f>IF(AND(AE26=1),AH26-ROW()*0.000001,-1E15)</f>
        <v/>
      </c>
      <c r="AG26">
        <f>IF(N26="",0,Y26*((1+L26)^S26*(1+V26)^(W26-S26)-(1+L26)^mi_t*(1+V26)^(W26-mi_t)))</f>
        <v/>
      </c>
      <c r="AH26">
        <f>IF(S26&gt;=mi_t,AD26-AG26,AD26)</f>
        <v/>
      </c>
    </row>
    <row r="27">
      <c r="A27" s="62" t="inlineStr">
        <is>
          <t>BANCO COMERCIAL PORTUGUES, SA 8.125% 2029 · LRI</t>
        </is>
      </c>
      <c r="B27" s="62" t="inlineStr">
        <is>
          <t>BANCO COMERCIAL PORTUGUES, SA</t>
        </is>
      </c>
      <c r="C27" s="62" t="inlineStr">
        <is>
          <t>LRI</t>
        </is>
      </c>
      <c r="D27" s="62" t="inlineStr">
        <is>
          <t>EUR</t>
        </is>
      </c>
      <c r="E27" s="62" t="inlineStr">
        <is>
          <t>PTBCPKOM0004</t>
        </is>
      </c>
      <c r="F27" s="62" t="inlineStr">
        <is>
          <t>AT1</t>
        </is>
      </c>
      <c r="G27" s="62" t="n">
        <v>6</v>
      </c>
      <c r="H27" s="63" t="n">
        <v>1000000</v>
      </c>
      <c r="I27" s="64" t="n">
        <v>105</v>
      </c>
      <c r="J27" s="64" t="n">
        <v>107.5</v>
      </c>
      <c r="K27" s="65" t="n">
        <v>0.0496973032939504</v>
      </c>
      <c r="L27" s="65" t="n">
        <v>0.0400004942061692</v>
      </c>
      <c r="M27" s="64" t="n">
        <v>8.125</v>
      </c>
      <c r="N27" s="66" t="n">
        <v>47136</v>
      </c>
      <c r="O27" s="62" t="inlineStr">
        <is>
          <t>Sí</t>
        </is>
      </c>
      <c r="P27" s="63" t="n">
        <v>81250</v>
      </c>
      <c r="Q27" s="63">
        <f>H27*J27/100</f>
        <v/>
      </c>
      <c r="R27" s="63">
        <f>IF(N27="",-1E9,N27-p_hoy)</f>
        <v/>
      </c>
      <c r="S27" s="67">
        <f>R27/365</f>
        <v/>
      </c>
      <c r="T27" s="64">
        <f>IF(N27="",100,IF(L27=0,M27*S27+100,M27*(1-(1+L27)^(-S27))/L27+100/(1+L27)^S27))</f>
        <v/>
      </c>
      <c r="V27">
        <f>IF(N27="",0,IFERROR(SUMPRODUCT((ABS(u_dias-(S27*365))&lt;=182)*(u_yask&gt;0)*u_yask*u_vm)/SUMPRODUCT((ABS(u_dias-(S27*365))&lt;=182)*(u_yask&gt;0)*u_vm),p_eur))</f>
        <v/>
      </c>
      <c r="W27">
        <f>IF(N27="",0,MAX(mi_t,S27))</f>
        <v/>
      </c>
      <c r="X27">
        <f>IF(N27="",0,CEILING(max_inv/(T27/100),p_den))</f>
        <v/>
      </c>
      <c r="Y27">
        <f>X27*T27/100</f>
        <v/>
      </c>
      <c r="Z27">
        <f>caja-Y27*(1+p_com)</f>
        <v/>
      </c>
      <c r="AA27">
        <f>IF(N27="",0,(Y27*(1+L27)^S27+Z27*(1+V27)^S27)*(1+V27)^(W27-S27))</f>
        <v/>
      </c>
      <c r="AB27">
        <f>IF(V27=0,mi_cupan*mi_t,mi_cupan*((1+V27)^mi_t-1)/V27)</f>
        <v/>
      </c>
      <c r="AC27">
        <f>(mi_nom+AB27-imp_man)*(1+V27)^(W27-mi_t)</f>
        <v/>
      </c>
      <c r="AD27">
        <f>AA27-AC27</f>
        <v/>
      </c>
      <c r="AE27">
        <f>IF(N27="",0,(D27=mi_div)*(G27&lt;&gt;"")*(G27&lt;=mi_rank)*(ABS(R27-mi_dias)&lt;=730)*(E27&lt;&gt;mi_isin)*(R27&gt;0)*(R27&lt;=4380)*(L27&lt;&gt;0)*(COUNTIF(E$2:E27,E27)=1))</f>
        <v/>
      </c>
      <c r="AF27">
        <f>IF(AND(AE27=1),AH27-ROW()*0.000001,-1E15)</f>
        <v/>
      </c>
      <c r="AG27">
        <f>IF(N27="",0,Y27*((1+L27)^S27*(1+V27)^(W27-S27)-(1+L27)^mi_t*(1+V27)^(W27-mi_t)))</f>
        <v/>
      </c>
      <c r="AH27">
        <f>IF(S27&gt;=mi_t,AD27-AG27,AD27)</f>
        <v/>
      </c>
    </row>
    <row r="28">
      <c r="A28" s="56" t="inlineStr">
        <is>
          <t>BAWAG GROUP 7.25% 2029 · LRI</t>
        </is>
      </c>
      <c r="B28" s="56" t="inlineStr">
        <is>
          <t>BAWAG GROUP</t>
        </is>
      </c>
      <c r="C28" s="56" t="inlineStr">
        <is>
          <t>LRI</t>
        </is>
      </c>
      <c r="D28" s="56" t="inlineStr">
        <is>
          <t>EUR</t>
        </is>
      </c>
      <c r="E28" s="56" t="inlineStr">
        <is>
          <t>XS2819840120</t>
        </is>
      </c>
      <c r="F28" s="56" t="inlineStr">
        <is>
          <t>AT1</t>
        </is>
      </c>
      <c r="G28" s="56" t="n">
        <v>6</v>
      </c>
      <c r="H28" s="57" t="n">
        <v>1000000</v>
      </c>
      <c r="I28" s="58" t="n">
        <v>100.18</v>
      </c>
      <c r="J28" s="58" t="n">
        <v>104.786</v>
      </c>
      <c r="K28" s="59" t="n">
        <v>0.055879096707474</v>
      </c>
      <c r="L28" s="59" t="n">
        <v>0.0470692148414549</v>
      </c>
      <c r="M28" s="58" t="n">
        <v>7.249999999999999</v>
      </c>
      <c r="N28" s="60" t="n">
        <v>47379</v>
      </c>
      <c r="O28" s="56" t="inlineStr">
        <is>
          <t>Sí</t>
        </is>
      </c>
      <c r="P28" s="57" t="n">
        <v>72500</v>
      </c>
      <c r="Q28" s="57">
        <f>H28*J28/100</f>
        <v/>
      </c>
      <c r="R28" s="57">
        <f>IF(N28="",-1E9,N28-p_hoy)</f>
        <v/>
      </c>
      <c r="S28" s="61">
        <f>R28/365</f>
        <v/>
      </c>
      <c r="T28" s="58">
        <f>IF(N28="",100,IF(L28=0,M28*S28+100,M28*(1-(1+L28)^(-S28))/L28+100/(1+L28)^S28))</f>
        <v/>
      </c>
      <c r="V28">
        <f>IF(N28="",0,IFERROR(SUMPRODUCT((ABS(u_dias-(S28*365))&lt;=182)*(u_yask&gt;0)*u_yask*u_vm)/SUMPRODUCT((ABS(u_dias-(S28*365))&lt;=182)*(u_yask&gt;0)*u_vm),p_eur))</f>
        <v/>
      </c>
      <c r="W28">
        <f>IF(N28="",0,MAX(mi_t,S28))</f>
        <v/>
      </c>
      <c r="X28">
        <f>IF(N28="",0,CEILING(max_inv/(T28/100),p_den))</f>
        <v/>
      </c>
      <c r="Y28">
        <f>X28*T28/100</f>
        <v/>
      </c>
      <c r="Z28">
        <f>caja-Y28*(1+p_com)</f>
        <v/>
      </c>
      <c r="AA28">
        <f>IF(N28="",0,(Y28*(1+L28)^S28+Z28*(1+V28)^S28)*(1+V28)^(W28-S28))</f>
        <v/>
      </c>
      <c r="AB28">
        <f>IF(V28=0,mi_cupan*mi_t,mi_cupan*((1+V28)^mi_t-1)/V28)</f>
        <v/>
      </c>
      <c r="AC28">
        <f>(mi_nom+AB28-imp_man)*(1+V28)^(W28-mi_t)</f>
        <v/>
      </c>
      <c r="AD28">
        <f>AA28-AC28</f>
        <v/>
      </c>
      <c r="AE28">
        <f>IF(N28="",0,(D28=mi_div)*(G28&lt;&gt;"")*(G28&lt;=mi_rank)*(ABS(R28-mi_dias)&lt;=730)*(E28&lt;&gt;mi_isin)*(R28&gt;0)*(R28&lt;=4380)*(L28&lt;&gt;0)*(COUNTIF(E$2:E28,E28)=1))</f>
        <v/>
      </c>
      <c r="AF28">
        <f>IF(AND(AE28=1),AH28-ROW()*0.000001,-1E15)</f>
        <v/>
      </c>
      <c r="AG28">
        <f>IF(N28="",0,Y28*((1+L28)^S28*(1+V28)^(W28-S28)-(1+L28)^mi_t*(1+V28)^(W28-mi_t)))</f>
        <v/>
      </c>
      <c r="AH28">
        <f>IF(S28&gt;=mi_t,AD28-AG28,AD28)</f>
        <v/>
      </c>
    </row>
    <row r="29">
      <c r="A29" s="62" t="inlineStr">
        <is>
          <t>BANCO SANTANDER 7% 2029 · LRI</t>
        </is>
      </c>
      <c r="B29" s="62" t="inlineStr">
        <is>
          <t>BANCO SANTANDER</t>
        </is>
      </c>
      <c r="C29" s="62" t="inlineStr">
        <is>
          <t>LRI</t>
        </is>
      </c>
      <c r="D29" s="62" t="inlineStr">
        <is>
          <t>EUR</t>
        </is>
      </c>
      <c r="E29" s="62" t="inlineStr">
        <is>
          <t>XS2817323749</t>
        </is>
      </c>
      <c r="F29" s="62" t="inlineStr">
        <is>
          <t>AT1</t>
        </is>
      </c>
      <c r="G29" s="62" t="n">
        <v>6</v>
      </c>
      <c r="H29" s="63" t="n">
        <v>1000000</v>
      </c>
      <c r="I29" s="64" t="n">
        <v>103.42</v>
      </c>
      <c r="J29" s="64" t="n">
        <v>107.506</v>
      </c>
      <c r="K29" s="65" t="n">
        <v>0.0458738217830027</v>
      </c>
      <c r="L29" s="65" t="n">
        <v>0.0439177577093911</v>
      </c>
      <c r="M29" s="64" t="n">
        <v>7.000000000000001</v>
      </c>
      <c r="N29" s="66" t="n">
        <v>47442</v>
      </c>
      <c r="O29" s="62" t="inlineStr">
        <is>
          <t>Sí</t>
        </is>
      </c>
      <c r="P29" s="63" t="n">
        <v>70000</v>
      </c>
      <c r="Q29" s="63">
        <f>H29*J29/100</f>
        <v/>
      </c>
      <c r="R29" s="63">
        <f>IF(N29="",-1E9,N29-p_hoy)</f>
        <v/>
      </c>
      <c r="S29" s="67">
        <f>R29/365</f>
        <v/>
      </c>
      <c r="T29" s="64">
        <f>IF(N29="",100,IF(L29=0,M29*S29+100,M29*(1-(1+L29)^(-S29))/L29+100/(1+L29)^S29))</f>
        <v/>
      </c>
      <c r="V29">
        <f>IF(N29="",0,IFERROR(SUMPRODUCT((ABS(u_dias-(S29*365))&lt;=182)*(u_yask&gt;0)*u_yask*u_vm)/SUMPRODUCT((ABS(u_dias-(S29*365))&lt;=182)*(u_yask&gt;0)*u_vm),p_eur))</f>
        <v/>
      </c>
      <c r="W29">
        <f>IF(N29="",0,MAX(mi_t,S29))</f>
        <v/>
      </c>
      <c r="X29">
        <f>IF(N29="",0,CEILING(max_inv/(T29/100),p_den))</f>
        <v/>
      </c>
      <c r="Y29">
        <f>X29*T29/100</f>
        <v/>
      </c>
      <c r="Z29">
        <f>caja-Y29*(1+p_com)</f>
        <v/>
      </c>
      <c r="AA29">
        <f>IF(N29="",0,(Y29*(1+L29)^S29+Z29*(1+V29)^S29)*(1+V29)^(W29-S29))</f>
        <v/>
      </c>
      <c r="AB29">
        <f>IF(V29=0,mi_cupan*mi_t,mi_cupan*((1+V29)^mi_t-1)/V29)</f>
        <v/>
      </c>
      <c r="AC29">
        <f>(mi_nom+AB29-imp_man)*(1+V29)^(W29-mi_t)</f>
        <v/>
      </c>
      <c r="AD29">
        <f>AA29-AC29</f>
        <v/>
      </c>
      <c r="AE29">
        <f>IF(N29="",0,(D29=mi_div)*(G29&lt;&gt;"")*(G29&lt;=mi_rank)*(ABS(R29-mi_dias)&lt;=730)*(E29&lt;&gt;mi_isin)*(R29&gt;0)*(R29&lt;=4380)*(L29&lt;&gt;0)*(COUNTIF(E$2:E29,E29)=1))</f>
        <v/>
      </c>
      <c r="AF29">
        <f>IF(AND(AE29=1),AH29-ROW()*0.000001,-1E15)</f>
        <v/>
      </c>
      <c r="AG29">
        <f>IF(N29="",0,Y29*((1+L29)^S29*(1+V29)^(W29-S29)-(1+L29)^mi_t*(1+V29)^(W29-mi_t)))</f>
        <v/>
      </c>
      <c r="AH29">
        <f>IF(S29&gt;=mi_t,AD29-AG29,AD29)</f>
        <v/>
      </c>
    </row>
    <row r="30">
      <c r="A30" s="56" t="inlineStr">
        <is>
          <t>BBVA 6.875% 2030 · LRI</t>
        </is>
      </c>
      <c r="B30" s="56" t="inlineStr">
        <is>
          <t>BBVA</t>
        </is>
      </c>
      <c r="C30" s="56" t="inlineStr">
        <is>
          <t>LRI</t>
        </is>
      </c>
      <c r="D30" s="56" t="inlineStr">
        <is>
          <t>EUR</t>
        </is>
      </c>
      <c r="E30" s="56" t="inlineStr">
        <is>
          <t>XS2840032762</t>
        </is>
      </c>
      <c r="F30" s="56" t="inlineStr">
        <is>
          <t>AT1</t>
        </is>
      </c>
      <c r="G30" s="56" t="n">
        <v>6</v>
      </c>
      <c r="H30" s="57" t="n">
        <v>1000000</v>
      </c>
      <c r="I30" s="58" t="n">
        <v>101.875</v>
      </c>
      <c r="J30" s="58" t="n">
        <v>107.756</v>
      </c>
      <c r="K30" s="59" t="n">
        <v>0.0491970603319719</v>
      </c>
      <c r="L30" s="59" t="n">
        <v>0.0480839686236319</v>
      </c>
      <c r="M30" s="58" t="n">
        <v>6.875000000000001</v>
      </c>
      <c r="N30" s="60" t="n">
        <v>47830</v>
      </c>
      <c r="O30" s="56" t="inlineStr">
        <is>
          <t>Sí</t>
        </is>
      </c>
      <c r="P30" s="57" t="n">
        <v>68750</v>
      </c>
      <c r="Q30" s="57">
        <f>H30*J30/100</f>
        <v/>
      </c>
      <c r="R30" s="57">
        <f>IF(N30="",-1E9,N30-p_hoy)</f>
        <v/>
      </c>
      <c r="S30" s="61">
        <f>R30/365</f>
        <v/>
      </c>
      <c r="T30" s="58">
        <f>IF(N30="",100,IF(L30=0,M30*S30+100,M30*(1-(1+L30)^(-S30))/L30+100/(1+L30)^S30))</f>
        <v/>
      </c>
      <c r="V30">
        <f>IF(N30="",0,IFERROR(SUMPRODUCT((ABS(u_dias-(S30*365))&lt;=182)*(u_yask&gt;0)*u_yask*u_vm)/SUMPRODUCT((ABS(u_dias-(S30*365))&lt;=182)*(u_yask&gt;0)*u_vm),p_eur))</f>
        <v/>
      </c>
      <c r="W30">
        <f>IF(N30="",0,MAX(mi_t,S30))</f>
        <v/>
      </c>
      <c r="X30">
        <f>IF(N30="",0,CEILING(max_inv/(T30/100),p_den))</f>
        <v/>
      </c>
      <c r="Y30">
        <f>X30*T30/100</f>
        <v/>
      </c>
      <c r="Z30">
        <f>caja-Y30*(1+p_com)</f>
        <v/>
      </c>
      <c r="AA30">
        <f>IF(N30="",0,(Y30*(1+L30)^S30+Z30*(1+V30)^S30)*(1+V30)^(W30-S30))</f>
        <v/>
      </c>
      <c r="AB30">
        <f>IF(V30=0,mi_cupan*mi_t,mi_cupan*((1+V30)^mi_t-1)/V30)</f>
        <v/>
      </c>
      <c r="AC30">
        <f>(mi_nom+AB30-imp_man)*(1+V30)^(W30-mi_t)</f>
        <v/>
      </c>
      <c r="AD30">
        <f>AA30-AC30</f>
        <v/>
      </c>
      <c r="AE30">
        <f>IF(N30="",0,(D30=mi_div)*(G30&lt;&gt;"")*(G30&lt;=mi_rank)*(ABS(R30-mi_dias)&lt;=730)*(E30&lt;&gt;mi_isin)*(R30&gt;0)*(R30&lt;=4380)*(L30&lt;&gt;0)*(COUNTIF(E$2:E30,E30)=1))</f>
        <v/>
      </c>
      <c r="AF30">
        <f>IF(AND(AE30=1),AH30-ROW()*0.000001,-1E15)</f>
        <v/>
      </c>
      <c r="AG30">
        <f>IF(N30="",0,Y30*((1+L30)^S30*(1+V30)^(W30-S30)-(1+L30)^mi_t*(1+V30)^(W30-mi_t)))</f>
        <v/>
      </c>
      <c r="AH30">
        <f>IF(S30&gt;=mi_t,AD30-AG30,AD30)</f>
        <v/>
      </c>
    </row>
    <row r="31">
      <c r="A31" s="62" t="inlineStr">
        <is>
          <t>SOCIETE GENERALE 7.875% 2029 · LRI</t>
        </is>
      </c>
      <c r="B31" s="62" t="inlineStr">
        <is>
          <t>SOCIETE GENERALE</t>
        </is>
      </c>
      <c r="C31" s="62" t="inlineStr">
        <is>
          <t>LRI</t>
        </is>
      </c>
      <c r="D31" s="62" t="inlineStr">
        <is>
          <t>EUR</t>
        </is>
      </c>
      <c r="E31" s="62" t="inlineStr">
        <is>
          <t>FR001400F877</t>
        </is>
      </c>
      <c r="F31" s="62" t="inlineStr">
        <is>
          <t>AT1</t>
        </is>
      </c>
      <c r="G31" s="62" t="n">
        <v>6</v>
      </c>
      <c r="H31" s="63" t="n">
        <v>1000000</v>
      </c>
      <c r="I31" s="64" t="n">
        <v>89.16</v>
      </c>
      <c r="J31" s="64" t="n">
        <v>107.156</v>
      </c>
      <c r="K31" s="65" t="n">
        <v>0.0486242083815675</v>
      </c>
      <c r="L31" s="65" t="n">
        <v>0.0460516893903791</v>
      </c>
      <c r="M31" s="64" t="n">
        <v>7.875</v>
      </c>
      <c r="N31" s="66" t="n">
        <v>47136</v>
      </c>
      <c r="O31" s="62" t="inlineStr">
        <is>
          <t>Sí</t>
        </is>
      </c>
      <c r="P31" s="63" t="n">
        <v>78750</v>
      </c>
      <c r="Q31" s="63">
        <f>H31*J31/100</f>
        <v/>
      </c>
      <c r="R31" s="63">
        <f>IF(N31="",-1E9,N31-p_hoy)</f>
        <v/>
      </c>
      <c r="S31" s="67">
        <f>R31/365</f>
        <v/>
      </c>
      <c r="T31" s="64">
        <f>IF(N31="",100,IF(L31=0,M31*S31+100,M31*(1-(1+L31)^(-S31))/L31+100/(1+L31)^S31))</f>
        <v/>
      </c>
      <c r="V31">
        <f>IF(N31="",0,IFERROR(SUMPRODUCT((ABS(u_dias-(S31*365))&lt;=182)*(u_yask&gt;0)*u_yask*u_vm)/SUMPRODUCT((ABS(u_dias-(S31*365))&lt;=182)*(u_yask&gt;0)*u_vm),p_eur))</f>
        <v/>
      </c>
      <c r="W31">
        <f>IF(N31="",0,MAX(mi_t,S31))</f>
        <v/>
      </c>
      <c r="X31">
        <f>IF(N31="",0,CEILING(max_inv/(T31/100),p_den))</f>
        <v/>
      </c>
      <c r="Y31">
        <f>X31*T31/100</f>
        <v/>
      </c>
      <c r="Z31">
        <f>caja-Y31*(1+p_com)</f>
        <v/>
      </c>
      <c r="AA31">
        <f>IF(N31="",0,(Y31*(1+L31)^S31+Z31*(1+V31)^S31)*(1+V31)^(W31-S31))</f>
        <v/>
      </c>
      <c r="AB31">
        <f>IF(V31=0,mi_cupan*mi_t,mi_cupan*((1+V31)^mi_t-1)/V31)</f>
        <v/>
      </c>
      <c r="AC31">
        <f>(mi_nom+AB31-imp_man)*(1+V31)^(W31-mi_t)</f>
        <v/>
      </c>
      <c r="AD31">
        <f>AA31-AC31</f>
        <v/>
      </c>
      <c r="AE31">
        <f>IF(N31="",0,(D31=mi_div)*(G31&lt;&gt;"")*(G31&lt;=mi_rank)*(ABS(R31-mi_dias)&lt;=730)*(E31&lt;&gt;mi_isin)*(R31&gt;0)*(R31&lt;=4380)*(L31&lt;&gt;0)*(COUNTIF(E$2:E31,E31)=1))</f>
        <v/>
      </c>
      <c r="AF31">
        <f>IF(AND(AE31=1),AH31-ROW()*0.000001,-1E15)</f>
        <v/>
      </c>
      <c r="AG31">
        <f>IF(N31="",0,Y31*((1+L31)^S31*(1+V31)^(W31-S31)-(1+L31)^mi_t*(1+V31)^(W31-mi_t)))</f>
        <v/>
      </c>
      <c r="AH31">
        <f>IF(S31&gt;=mi_t,AD31-AG31,AD31)</f>
        <v/>
      </c>
    </row>
    <row r="32">
      <c r="A32" s="56" t="inlineStr">
        <is>
          <t>BNP PARIBAS 7.375% 2030 · LRI</t>
        </is>
      </c>
      <c r="B32" s="56" t="inlineStr">
        <is>
          <t>BNP PARIBAS</t>
        </is>
      </c>
      <c r="C32" s="56" t="inlineStr">
        <is>
          <t>LRI</t>
        </is>
      </c>
      <c r="D32" s="56" t="inlineStr">
        <is>
          <t>EUR</t>
        </is>
      </c>
      <c r="E32" s="56" t="inlineStr">
        <is>
          <t>FR001400F2H9</t>
        </is>
      </c>
      <c r="F32" s="56" t="inlineStr">
        <is>
          <t>AT1</t>
        </is>
      </c>
      <c r="G32" s="56" t="n">
        <v>6</v>
      </c>
      <c r="H32" s="57" t="n">
        <v>1000000</v>
      </c>
      <c r="I32" s="58" t="n">
        <v>95.485</v>
      </c>
      <c r="J32" s="58" t="n">
        <v>109.336</v>
      </c>
      <c r="K32" s="59" t="n">
        <v>0.0495167892044147</v>
      </c>
      <c r="L32" s="59" t="n">
        <v>0.0487886202930186</v>
      </c>
      <c r="M32" s="58" t="n">
        <v>7.375</v>
      </c>
      <c r="N32" s="60" t="n">
        <v>47645</v>
      </c>
      <c r="O32" s="56" t="inlineStr">
        <is>
          <t>Sí</t>
        </is>
      </c>
      <c r="P32" s="57" t="n">
        <v>73750</v>
      </c>
      <c r="Q32" s="57">
        <f>H32*J32/100</f>
        <v/>
      </c>
      <c r="R32" s="57">
        <f>IF(N32="",-1E9,N32-p_hoy)</f>
        <v/>
      </c>
      <c r="S32" s="61">
        <f>R32/365</f>
        <v/>
      </c>
      <c r="T32" s="58">
        <f>IF(N32="",100,IF(L32=0,M32*S32+100,M32*(1-(1+L32)^(-S32))/L32+100/(1+L32)^S32))</f>
        <v/>
      </c>
      <c r="V32">
        <f>IF(N32="",0,IFERROR(SUMPRODUCT((ABS(u_dias-(S32*365))&lt;=182)*(u_yask&gt;0)*u_yask*u_vm)/SUMPRODUCT((ABS(u_dias-(S32*365))&lt;=182)*(u_yask&gt;0)*u_vm),p_eur))</f>
        <v/>
      </c>
      <c r="W32">
        <f>IF(N32="",0,MAX(mi_t,S32))</f>
        <v/>
      </c>
      <c r="X32">
        <f>IF(N32="",0,CEILING(max_inv/(T32/100),p_den))</f>
        <v/>
      </c>
      <c r="Y32">
        <f>X32*T32/100</f>
        <v/>
      </c>
      <c r="Z32">
        <f>caja-Y32*(1+p_com)</f>
        <v/>
      </c>
      <c r="AA32">
        <f>IF(N32="",0,(Y32*(1+L32)^S32+Z32*(1+V32)^S32)*(1+V32)^(W32-S32))</f>
        <v/>
      </c>
      <c r="AB32">
        <f>IF(V32=0,mi_cupan*mi_t,mi_cupan*((1+V32)^mi_t-1)/V32)</f>
        <v/>
      </c>
      <c r="AC32">
        <f>(mi_nom+AB32-imp_man)*(1+V32)^(W32-mi_t)</f>
        <v/>
      </c>
      <c r="AD32">
        <f>AA32-AC32</f>
        <v/>
      </c>
      <c r="AE32">
        <f>IF(N32="",0,(D32=mi_div)*(G32&lt;&gt;"")*(G32&lt;=mi_rank)*(ABS(R32-mi_dias)&lt;=730)*(E32&lt;&gt;mi_isin)*(R32&gt;0)*(R32&lt;=4380)*(L32&lt;&gt;0)*(COUNTIF(E$2:E32,E32)=1))</f>
        <v/>
      </c>
      <c r="AF32">
        <f>IF(AND(AE32=1),AH32-ROW()*0.000001,-1E15)</f>
        <v/>
      </c>
      <c r="AG32">
        <f>IF(N32="",0,Y32*((1+L32)^S32*(1+V32)^(W32-S32)-(1+L32)^mi_t*(1+V32)^(W32-mi_t)))</f>
        <v/>
      </c>
      <c r="AH32">
        <f>IF(S32&gt;=mi_t,AD32-AG32,AD32)</f>
        <v/>
      </c>
    </row>
    <row r="33">
      <c r="A33" s="62" t="inlineStr">
        <is>
          <t>BANKINTER SA 7.375% 2028 · LRI</t>
        </is>
      </c>
      <c r="B33" s="62" t="inlineStr">
        <is>
          <t>BANKINTER SA</t>
        </is>
      </c>
      <c r="C33" s="62" t="inlineStr">
        <is>
          <t>LRI</t>
        </is>
      </c>
      <c r="D33" s="62" t="inlineStr">
        <is>
          <t>EUR</t>
        </is>
      </c>
      <c r="E33" s="62" t="inlineStr">
        <is>
          <t>XS2585553097</t>
        </is>
      </c>
      <c r="F33" s="62" t="inlineStr">
        <is>
          <t>AT1</t>
        </is>
      </c>
      <c r="G33" s="62" t="n">
        <v>6</v>
      </c>
      <c r="H33" s="63" t="n">
        <v>1000000</v>
      </c>
      <c r="I33" s="64" t="n">
        <v>93.745</v>
      </c>
      <c r="J33" s="64" t="n">
        <v>104.66</v>
      </c>
      <c r="K33" s="65" t="n"/>
      <c r="L33" s="65" t="n">
        <v>0.050287</v>
      </c>
      <c r="M33" s="64" t="n">
        <v>7.375</v>
      </c>
      <c r="N33" s="66" t="n">
        <v>46980</v>
      </c>
      <c r="O33" s="62" t="inlineStr">
        <is>
          <t>Sí</t>
        </is>
      </c>
      <c r="P33" s="63" t="n">
        <v>73750</v>
      </c>
      <c r="Q33" s="63">
        <f>H33*J33/100</f>
        <v/>
      </c>
      <c r="R33" s="63">
        <f>IF(N33="",-1E9,N33-p_hoy)</f>
        <v/>
      </c>
      <c r="S33" s="67">
        <f>R33/365</f>
        <v/>
      </c>
      <c r="T33" s="64">
        <f>IF(N33="",100,IF(L33=0,M33*S33+100,M33*(1-(1+L33)^(-S33))/L33+100/(1+L33)^S33))</f>
        <v/>
      </c>
      <c r="V33">
        <f>IF(N33="",0,IFERROR(SUMPRODUCT((ABS(u_dias-(S33*365))&lt;=182)*(u_yask&gt;0)*u_yask*u_vm)/SUMPRODUCT((ABS(u_dias-(S33*365))&lt;=182)*(u_yask&gt;0)*u_vm),p_eur))</f>
        <v/>
      </c>
      <c r="W33">
        <f>IF(N33="",0,MAX(mi_t,S33))</f>
        <v/>
      </c>
      <c r="X33">
        <f>IF(N33="",0,CEILING(max_inv/(T33/100),p_den))</f>
        <v/>
      </c>
      <c r="Y33">
        <f>X33*T33/100</f>
        <v/>
      </c>
      <c r="Z33">
        <f>caja-Y33*(1+p_com)</f>
        <v/>
      </c>
      <c r="AA33">
        <f>IF(N33="",0,(Y33*(1+L33)^S33+Z33*(1+V33)^S33)*(1+V33)^(W33-S33))</f>
        <v/>
      </c>
      <c r="AB33">
        <f>IF(V33=0,mi_cupan*mi_t,mi_cupan*((1+V33)^mi_t-1)/V33)</f>
        <v/>
      </c>
      <c r="AC33">
        <f>(mi_nom+AB33-imp_man)*(1+V33)^(W33-mi_t)</f>
        <v/>
      </c>
      <c r="AD33">
        <f>AA33-AC33</f>
        <v/>
      </c>
      <c r="AE33">
        <f>IF(N33="",0,(D33=mi_div)*(G33&lt;&gt;"")*(G33&lt;=mi_rank)*(ABS(R33-mi_dias)&lt;=730)*(E33&lt;&gt;mi_isin)*(R33&gt;0)*(R33&lt;=4380)*(L33&lt;&gt;0)*(COUNTIF(E$2:E33,E33)=1))</f>
        <v/>
      </c>
      <c r="AF33">
        <f>IF(AND(AE33=1),AH33-ROW()*0.000001,-1E15)</f>
        <v/>
      </c>
      <c r="AG33">
        <f>IF(N33="",0,Y33*((1+L33)^S33*(1+V33)^(W33-S33)-(1+L33)^mi_t*(1+V33)^(W33-mi_t)))</f>
        <v/>
      </c>
      <c r="AH33">
        <f>IF(S33&gt;=mi_t,AD33-AG33,AD33)</f>
        <v/>
      </c>
    </row>
    <row r="34">
      <c r="A34" s="56" t="inlineStr">
        <is>
          <t>BANK OF IRELAND 6.375% 2030 · LRI</t>
        </is>
      </c>
      <c r="B34" s="56" t="inlineStr">
        <is>
          <t>BANK OF IRELAND</t>
        </is>
      </c>
      <c r="C34" s="56" t="inlineStr">
        <is>
          <t>LRI</t>
        </is>
      </c>
      <c r="D34" s="56" t="inlineStr">
        <is>
          <t>EUR</t>
        </is>
      </c>
      <c r="E34" s="56" t="inlineStr">
        <is>
          <t>XS2898168443</t>
        </is>
      </c>
      <c r="F34" s="56" t="inlineStr">
        <is>
          <t>AT1</t>
        </is>
      </c>
      <c r="G34" s="56" t="n">
        <v>6</v>
      </c>
      <c r="H34" s="57" t="n">
        <v>985000</v>
      </c>
      <c r="I34" s="58" t="n">
        <v>100.125</v>
      </c>
      <c r="J34" s="58" t="n">
        <v>105.031</v>
      </c>
      <c r="K34" s="59" t="n">
        <v>0.0485936099416327</v>
      </c>
      <c r="L34" s="59" t="n">
        <v>0.0457336594569776</v>
      </c>
      <c r="M34" s="58" t="n">
        <v>6.375</v>
      </c>
      <c r="N34" s="60" t="n">
        <v>47552</v>
      </c>
      <c r="O34" s="56" t="inlineStr">
        <is>
          <t>Sí</t>
        </is>
      </c>
      <c r="P34" s="57" t="n">
        <v>62793.75</v>
      </c>
      <c r="Q34" s="57">
        <f>H34*J34/100</f>
        <v/>
      </c>
      <c r="R34" s="57">
        <f>IF(N34="",-1E9,N34-p_hoy)</f>
        <v/>
      </c>
      <c r="S34" s="61">
        <f>R34/365</f>
        <v/>
      </c>
      <c r="T34" s="58">
        <f>IF(N34="",100,IF(L34=0,M34*S34+100,M34*(1-(1+L34)^(-S34))/L34+100/(1+L34)^S34))</f>
        <v/>
      </c>
      <c r="V34">
        <f>IF(N34="",0,IFERROR(SUMPRODUCT((ABS(u_dias-(S34*365))&lt;=182)*(u_yask&gt;0)*u_yask*u_vm)/SUMPRODUCT((ABS(u_dias-(S34*365))&lt;=182)*(u_yask&gt;0)*u_vm),p_eur))</f>
        <v/>
      </c>
      <c r="W34">
        <f>IF(N34="",0,MAX(mi_t,S34))</f>
        <v/>
      </c>
      <c r="X34">
        <f>IF(N34="",0,CEILING(max_inv/(T34/100),p_den))</f>
        <v/>
      </c>
      <c r="Y34">
        <f>X34*T34/100</f>
        <v/>
      </c>
      <c r="Z34">
        <f>caja-Y34*(1+p_com)</f>
        <v/>
      </c>
      <c r="AA34">
        <f>IF(N34="",0,(Y34*(1+L34)^S34+Z34*(1+V34)^S34)*(1+V34)^(W34-S34))</f>
        <v/>
      </c>
      <c r="AB34">
        <f>IF(V34=0,mi_cupan*mi_t,mi_cupan*((1+V34)^mi_t-1)/V34)</f>
        <v/>
      </c>
      <c r="AC34">
        <f>(mi_nom+AB34-imp_man)*(1+V34)^(W34-mi_t)</f>
        <v/>
      </c>
      <c r="AD34">
        <f>AA34-AC34</f>
        <v/>
      </c>
      <c r="AE34">
        <f>IF(N34="",0,(D34=mi_div)*(G34&lt;&gt;"")*(G34&lt;=mi_rank)*(ABS(R34-mi_dias)&lt;=730)*(E34&lt;&gt;mi_isin)*(R34&gt;0)*(R34&lt;=4380)*(L34&lt;&gt;0)*(COUNTIF(E$2:E34,E34)=1))</f>
        <v/>
      </c>
      <c r="AF34">
        <f>IF(AND(AE34=1),AH34-ROW()*0.000001,-1E15)</f>
        <v/>
      </c>
      <c r="AG34">
        <f>IF(N34="",0,Y34*((1+L34)^S34*(1+V34)^(W34-S34)-(1+L34)^mi_t*(1+V34)^(W34-mi_t)))</f>
        <v/>
      </c>
      <c r="AH34">
        <f>IF(S34&gt;=mi_t,AD34-AG34,AD34)</f>
        <v/>
      </c>
    </row>
    <row r="35">
      <c r="A35" s="62" t="inlineStr">
        <is>
          <t>LLOYDS 8.5% 2028 · DSL</t>
        </is>
      </c>
      <c r="B35" s="62" t="inlineStr">
        <is>
          <t>LLOYDS</t>
        </is>
      </c>
      <c r="C35" s="62" t="inlineStr">
        <is>
          <t>DSL</t>
        </is>
      </c>
      <c r="D35" s="62" t="inlineStr">
        <is>
          <t>GBP</t>
        </is>
      </c>
      <c r="E35" s="62" t="inlineStr">
        <is>
          <t>XS2529511722</t>
        </is>
      </c>
      <c r="F35" s="62" t="inlineStr">
        <is>
          <t>AT1</t>
        </is>
      </c>
      <c r="G35" s="62" t="n">
        <v>6</v>
      </c>
      <c r="H35" s="63" t="n">
        <v>600000</v>
      </c>
      <c r="I35" s="64" t="n">
        <v>105.5</v>
      </c>
      <c r="J35" s="64" t="n">
        <v>102.985</v>
      </c>
      <c r="K35" s="65" t="n">
        <v>0.0665616999590273</v>
      </c>
      <c r="L35" s="65" t="n">
        <v>0.06274533386642769</v>
      </c>
      <c r="M35" s="64" t="n">
        <v>8.5</v>
      </c>
      <c r="N35" s="66" t="n">
        <v>46839</v>
      </c>
      <c r="O35" s="62" t="inlineStr">
        <is>
          <t>Sí</t>
        </is>
      </c>
      <c r="P35" s="63" t="n">
        <v>51000</v>
      </c>
      <c r="Q35" s="63">
        <f>H35*J35/100</f>
        <v/>
      </c>
      <c r="R35" s="63">
        <f>IF(N35="",-1E9,N35-p_hoy)</f>
        <v/>
      </c>
      <c r="S35" s="67">
        <f>R35/365</f>
        <v/>
      </c>
      <c r="T35" s="64">
        <f>IF(N35="",100,IF(L35=0,M35*S35+100,M35*(1-(1+L35)^(-S35))/L35+100/(1+L35)^S35))</f>
        <v/>
      </c>
      <c r="V35">
        <f>IF(N35="",0,IFERROR(SUMPRODUCT((ABS(u_dias-(S35*365))&lt;=182)*(u_yask&gt;0)*u_yask*u_vm)/SUMPRODUCT((ABS(u_dias-(S35*365))&lt;=182)*(u_yask&gt;0)*u_vm),p_eur))</f>
        <v/>
      </c>
      <c r="W35">
        <f>IF(N35="",0,MAX(mi_t,S35))</f>
        <v/>
      </c>
      <c r="X35">
        <f>IF(N35="",0,CEILING(max_inv/(T35/100),p_den))</f>
        <v/>
      </c>
      <c r="Y35">
        <f>X35*T35/100</f>
        <v/>
      </c>
      <c r="Z35">
        <f>caja-Y35*(1+p_com)</f>
        <v/>
      </c>
      <c r="AA35">
        <f>IF(N35="",0,(Y35*(1+L35)^S35+Z35*(1+V35)^S35)*(1+V35)^(W35-S35))</f>
        <v/>
      </c>
      <c r="AB35">
        <f>IF(V35=0,mi_cupan*mi_t,mi_cupan*((1+V35)^mi_t-1)/V35)</f>
        <v/>
      </c>
      <c r="AC35">
        <f>(mi_nom+AB35-imp_man)*(1+V35)^(W35-mi_t)</f>
        <v/>
      </c>
      <c r="AD35">
        <f>AA35-AC35</f>
        <v/>
      </c>
      <c r="AE35">
        <f>IF(N35="",0,(D35=mi_div)*(G35&lt;&gt;"")*(G35&lt;=mi_rank)*(ABS(R35-mi_dias)&lt;=730)*(E35&lt;&gt;mi_isin)*(R35&gt;0)*(R35&lt;=4380)*(L35&lt;&gt;0)*(COUNTIF(E$2:E35,E35)=1))</f>
        <v/>
      </c>
      <c r="AF35">
        <f>IF(AND(AE35=1),AH35-ROW()*0.000001,-1E15)</f>
        <v/>
      </c>
      <c r="AG35">
        <f>IF(N35="",0,Y35*((1+L35)^S35*(1+V35)^(W35-S35)-(1+L35)^mi_t*(1+V35)^(W35-mi_t)))</f>
        <v/>
      </c>
      <c r="AH35">
        <f>IF(S35&gt;=mi_t,AD35-AG35,AD35)</f>
        <v/>
      </c>
    </row>
    <row r="36">
      <c r="A36" s="56" t="inlineStr">
        <is>
          <t>UNICAJA BANCO 4.875% 2026 · AO</t>
        </is>
      </c>
      <c r="B36" s="56" t="inlineStr">
        <is>
          <t>UNICAJA BANCO</t>
        </is>
      </c>
      <c r="C36" s="56" t="inlineStr">
        <is>
          <t>AO</t>
        </is>
      </c>
      <c r="D36" s="56" t="inlineStr">
        <is>
          <t>EUR</t>
        </is>
      </c>
      <c r="E36" s="56" t="inlineStr">
        <is>
          <t>ES0880907003</t>
        </is>
      </c>
      <c r="F36" s="56" t="inlineStr">
        <is>
          <t>AT1</t>
        </is>
      </c>
      <c r="G36" s="56" t="n">
        <v>6</v>
      </c>
      <c r="H36" s="57" t="n">
        <v>600000</v>
      </c>
      <c r="I36" s="58" t="n">
        <v>100.9</v>
      </c>
      <c r="J36" s="58" t="n">
        <v>100.353</v>
      </c>
      <c r="K36" s="59" t="n">
        <v>0.0390087120327506</v>
      </c>
      <c r="L36" s="59" t="n">
        <v>0.0252266167862719</v>
      </c>
      <c r="M36" s="58" t="n">
        <v>4.875</v>
      </c>
      <c r="N36" s="60" t="n">
        <v>46344</v>
      </c>
      <c r="O36" s="56" t="inlineStr">
        <is>
          <t>Sí</t>
        </is>
      </c>
      <c r="P36" s="57" t="n">
        <v>29250</v>
      </c>
      <c r="Q36" s="57">
        <f>H36*J36/100</f>
        <v/>
      </c>
      <c r="R36" s="57">
        <f>IF(N36="",-1E9,N36-p_hoy)</f>
        <v/>
      </c>
      <c r="S36" s="61">
        <f>R36/365</f>
        <v/>
      </c>
      <c r="T36" s="58">
        <f>IF(N36="",100,IF(L36=0,M36*S36+100,M36*(1-(1+L36)^(-S36))/L36+100/(1+L36)^S36))</f>
        <v/>
      </c>
      <c r="V36">
        <f>IF(N36="",0,IFERROR(SUMPRODUCT((ABS(u_dias-(S36*365))&lt;=182)*(u_yask&gt;0)*u_yask*u_vm)/SUMPRODUCT((ABS(u_dias-(S36*365))&lt;=182)*(u_yask&gt;0)*u_vm),p_eur))</f>
        <v/>
      </c>
      <c r="W36">
        <f>IF(N36="",0,MAX(mi_t,S36))</f>
        <v/>
      </c>
      <c r="X36">
        <f>IF(N36="",0,CEILING(max_inv/(T36/100),p_den))</f>
        <v/>
      </c>
      <c r="Y36">
        <f>X36*T36/100</f>
        <v/>
      </c>
      <c r="Z36">
        <f>caja-Y36*(1+p_com)</f>
        <v/>
      </c>
      <c r="AA36">
        <f>IF(N36="",0,(Y36*(1+L36)^S36+Z36*(1+V36)^S36)*(1+V36)^(W36-S36))</f>
        <v/>
      </c>
      <c r="AB36">
        <f>IF(V36=0,mi_cupan*mi_t,mi_cupan*((1+V36)^mi_t-1)/V36)</f>
        <v/>
      </c>
      <c r="AC36">
        <f>(mi_nom+AB36-imp_man)*(1+V36)^(W36-mi_t)</f>
        <v/>
      </c>
      <c r="AD36">
        <f>AA36-AC36</f>
        <v/>
      </c>
      <c r="AE36">
        <f>IF(N36="",0,(D36=mi_div)*(G36&lt;&gt;"")*(G36&lt;=mi_rank)*(ABS(R36-mi_dias)&lt;=730)*(E36&lt;&gt;mi_isin)*(R36&gt;0)*(R36&lt;=4380)*(L36&lt;&gt;0)*(COUNTIF(E$2:E36,E36)=1))</f>
        <v/>
      </c>
      <c r="AF36">
        <f>IF(AND(AE36=1),AH36-ROW()*0.000001,-1E15)</f>
        <v/>
      </c>
      <c r="AG36">
        <f>IF(N36="",0,Y36*((1+L36)^S36*(1+V36)^(W36-S36)-(1+L36)^mi_t*(1+V36)^(W36-mi_t)))</f>
        <v/>
      </c>
      <c r="AH36">
        <f>IF(S36&gt;=mi_t,AD36-AG36,AD36)</f>
        <v/>
      </c>
    </row>
    <row r="37">
      <c r="A37" s="62" t="inlineStr">
        <is>
          <t>NATWEST GROUP 7.5% 2032 · DSL</t>
        </is>
      </c>
      <c r="B37" s="62" t="inlineStr">
        <is>
          <t>NATWEST GROUP</t>
        </is>
      </c>
      <c r="C37" s="62" t="inlineStr">
        <is>
          <t>DSL</t>
        </is>
      </c>
      <c r="D37" s="62" t="inlineStr">
        <is>
          <t>GBP</t>
        </is>
      </c>
      <c r="E37" s="62" t="inlineStr">
        <is>
          <t>XS3016221981</t>
        </is>
      </c>
      <c r="F37" s="62" t="inlineStr">
        <is>
          <t>AT1</t>
        </is>
      </c>
      <c r="G37" s="62" t="n">
        <v>6</v>
      </c>
      <c r="H37" s="63" t="n">
        <v>200000</v>
      </c>
      <c r="I37" s="64" t="n">
        <v>102.14</v>
      </c>
      <c r="J37" s="64" t="n">
        <v>102.267</v>
      </c>
      <c r="K37" s="65" t="n">
        <v>0.0700694062489209</v>
      </c>
      <c r="L37" s="65" t="n">
        <v>0.0673803479326423</v>
      </c>
      <c r="M37" s="64" t="n">
        <v>7.5</v>
      </c>
      <c r="N37" s="66" t="n">
        <v>48272</v>
      </c>
      <c r="O37" s="62" t="inlineStr">
        <is>
          <t>Sí</t>
        </is>
      </c>
      <c r="P37" s="63" t="n">
        <v>15000</v>
      </c>
      <c r="Q37" s="63">
        <f>H37*J37/100</f>
        <v/>
      </c>
      <c r="R37" s="63">
        <f>IF(N37="",-1E9,N37-p_hoy)</f>
        <v/>
      </c>
      <c r="S37" s="67">
        <f>R37/365</f>
        <v/>
      </c>
      <c r="T37" s="64">
        <f>IF(N37="",100,IF(L37=0,M37*S37+100,M37*(1-(1+L37)^(-S37))/L37+100/(1+L37)^S37))</f>
        <v/>
      </c>
      <c r="V37">
        <f>IF(N37="",0,IFERROR(SUMPRODUCT((ABS(u_dias-(S37*365))&lt;=182)*(u_yask&gt;0)*u_yask*u_vm)/SUMPRODUCT((ABS(u_dias-(S37*365))&lt;=182)*(u_yask&gt;0)*u_vm),p_eur))</f>
        <v/>
      </c>
      <c r="W37">
        <f>IF(N37="",0,MAX(mi_t,S37))</f>
        <v/>
      </c>
      <c r="X37">
        <f>IF(N37="",0,CEILING(max_inv/(T37/100),p_den))</f>
        <v/>
      </c>
      <c r="Y37">
        <f>X37*T37/100</f>
        <v/>
      </c>
      <c r="Z37">
        <f>caja-Y37*(1+p_com)</f>
        <v/>
      </c>
      <c r="AA37">
        <f>IF(N37="",0,(Y37*(1+L37)^S37+Z37*(1+V37)^S37)*(1+V37)^(W37-S37))</f>
        <v/>
      </c>
      <c r="AB37">
        <f>IF(V37=0,mi_cupan*mi_t,mi_cupan*((1+V37)^mi_t-1)/V37)</f>
        <v/>
      </c>
      <c r="AC37">
        <f>(mi_nom+AB37-imp_man)*(1+V37)^(W37-mi_t)</f>
        <v/>
      </c>
      <c r="AD37">
        <f>AA37-AC37</f>
        <v/>
      </c>
      <c r="AE37">
        <f>IF(N37="",0,(D37=mi_div)*(G37&lt;&gt;"")*(G37&lt;=mi_rank)*(ABS(R37-mi_dias)&lt;=730)*(E37&lt;&gt;mi_isin)*(R37&gt;0)*(R37&lt;=4380)*(L37&lt;&gt;0)*(COUNTIF(E$2:E37,E37)=1))</f>
        <v/>
      </c>
      <c r="AF37">
        <f>IF(AND(AE37=1),AH37-ROW()*0.000001,-1E15)</f>
        <v/>
      </c>
      <c r="AG37">
        <f>IF(N37="",0,Y37*((1+L37)^S37*(1+V37)^(W37-S37)-(1+L37)^mi_t*(1+V37)^(W37-mi_t)))</f>
        <v/>
      </c>
      <c r="AH37">
        <f>IF(S37&gt;=mi_t,AD37-AG37,AD37)</f>
        <v/>
      </c>
    </row>
    <row r="38">
      <c r="H38" s="68" t="n"/>
      <c r="I38" s="69" t="n"/>
      <c r="J38" s="69" t="n"/>
      <c r="K38" s="70" t="n"/>
      <c r="L38" s="70" t="n"/>
      <c r="M38" s="69" t="n"/>
      <c r="N38" s="71" t="n"/>
      <c r="P38" s="68">
        <f>H38*M38/100</f>
        <v/>
      </c>
      <c r="Q38" s="68">
        <f>H38*J38/100</f>
        <v/>
      </c>
      <c r="R38" s="68">
        <f>IF(N38="",-1E9,N38-p_hoy)</f>
        <v/>
      </c>
      <c r="S38" s="72">
        <f>R38/365</f>
        <v/>
      </c>
      <c r="T38" s="69">
        <f>IF(N38="",100,IF(L38=0,M38*S38+100,M38*(1-(1+L38)^(-S38))/L38+100/(1+L38)^S38))</f>
        <v/>
      </c>
      <c r="V38">
        <f>IF(N38="",0,IFERROR(SUMPRODUCT((ABS(u_dias-(S38*365))&lt;=182)*(u_yask&gt;0)*u_yask*u_vm)/SUMPRODUCT((ABS(u_dias-(S38*365))&lt;=182)*(u_yask&gt;0)*u_vm),p_eur))</f>
        <v/>
      </c>
      <c r="W38">
        <f>IF(N38="",0,MAX(mi_t,S38))</f>
        <v/>
      </c>
      <c r="X38">
        <f>IF(N38="",0,CEILING(max_inv/(T38/100),p_den))</f>
        <v/>
      </c>
      <c r="Y38">
        <f>X38*T38/100</f>
        <v/>
      </c>
      <c r="Z38">
        <f>caja-Y38*(1+p_com)</f>
        <v/>
      </c>
      <c r="AA38">
        <f>IF(N38="",0,(Y38*(1+L38)^S38+Z38*(1+V38)^S38)*(1+V38)^(W38-S38))</f>
        <v/>
      </c>
      <c r="AB38">
        <f>IF(V38=0,mi_cupan*mi_t,mi_cupan*((1+V38)^mi_t-1)/V38)</f>
        <v/>
      </c>
      <c r="AC38">
        <f>(mi_nom+AB38-imp_man)*(1+V38)^(W38-mi_t)</f>
        <v/>
      </c>
      <c r="AD38">
        <f>AA38-AC38</f>
        <v/>
      </c>
      <c r="AE38">
        <f>IF(N38="",0,(D38=mi_div)*(G38&lt;&gt;"")*(G38&lt;=mi_rank)*(ABS(R38-mi_dias)&lt;=730)*(E38&lt;&gt;mi_isin)*(R38&gt;0)*(R38&lt;=4380)*(L38&lt;&gt;0)*(COUNTIF(E$2:E38,E38)=1))</f>
        <v/>
      </c>
      <c r="AF38">
        <f>IF(AND(AE38=1),AH38-ROW()*0.000001,-1E15)</f>
        <v/>
      </c>
      <c r="AG38">
        <f>IF(N38="",0,Y38*((1+L38)^S38*(1+V38)^(W38-S38)-(1+L38)^mi_t*(1+V38)^(W38-mi_t)))</f>
        <v/>
      </c>
      <c r="AH38">
        <f>IF(S38&gt;=mi_t,AD38-AG38,AD38)</f>
        <v/>
      </c>
    </row>
    <row r="39">
      <c r="H39" s="68" t="n"/>
      <c r="I39" s="69" t="n"/>
      <c r="J39" s="69" t="n"/>
      <c r="K39" s="70" t="n"/>
      <c r="L39" s="70" t="n"/>
      <c r="M39" s="69" t="n"/>
      <c r="N39" s="71" t="n"/>
      <c r="P39" s="68">
        <f>H39*M39/100</f>
        <v/>
      </c>
      <c r="Q39" s="68">
        <f>H39*J39/100</f>
        <v/>
      </c>
      <c r="R39" s="68">
        <f>IF(N39="",-1E9,N39-p_hoy)</f>
        <v/>
      </c>
      <c r="S39" s="72">
        <f>R39/365</f>
        <v/>
      </c>
      <c r="T39" s="69">
        <f>IF(N39="",100,IF(L39=0,M39*S39+100,M39*(1-(1+L39)^(-S39))/L39+100/(1+L39)^S39))</f>
        <v/>
      </c>
      <c r="V39">
        <f>IF(N39="",0,IFERROR(SUMPRODUCT((ABS(u_dias-(S39*365))&lt;=182)*(u_yask&gt;0)*u_yask*u_vm)/SUMPRODUCT((ABS(u_dias-(S39*365))&lt;=182)*(u_yask&gt;0)*u_vm),p_eur))</f>
        <v/>
      </c>
      <c r="W39">
        <f>IF(N39="",0,MAX(mi_t,S39))</f>
        <v/>
      </c>
      <c r="X39">
        <f>IF(N39="",0,CEILING(max_inv/(T39/100),p_den))</f>
        <v/>
      </c>
      <c r="Y39">
        <f>X39*T39/100</f>
        <v/>
      </c>
      <c r="Z39">
        <f>caja-Y39*(1+p_com)</f>
        <v/>
      </c>
      <c r="AA39">
        <f>IF(N39="",0,(Y39*(1+L39)^S39+Z39*(1+V39)^S39)*(1+V39)^(W39-S39))</f>
        <v/>
      </c>
      <c r="AB39">
        <f>IF(V39=0,mi_cupan*mi_t,mi_cupan*((1+V39)^mi_t-1)/V39)</f>
        <v/>
      </c>
      <c r="AC39">
        <f>(mi_nom+AB39-imp_man)*(1+V39)^(W39-mi_t)</f>
        <v/>
      </c>
      <c r="AD39">
        <f>AA39-AC39</f>
        <v/>
      </c>
      <c r="AE39">
        <f>IF(N39="",0,(D39=mi_div)*(G39&lt;&gt;"")*(G39&lt;=mi_rank)*(ABS(R39-mi_dias)&lt;=730)*(E39&lt;&gt;mi_isin)*(R39&gt;0)*(R39&lt;=4380)*(L39&lt;&gt;0)*(COUNTIF(E$2:E39,E39)=1))</f>
        <v/>
      </c>
      <c r="AF39">
        <f>IF(AND(AE39=1),AH39-ROW()*0.000001,-1E15)</f>
        <v/>
      </c>
      <c r="AG39">
        <f>IF(N39="",0,Y39*((1+L39)^S39*(1+V39)^(W39-S39)-(1+L39)^mi_t*(1+V39)^(W39-mi_t)))</f>
        <v/>
      </c>
      <c r="AH39">
        <f>IF(S39&gt;=mi_t,AD39-AG39,AD39)</f>
        <v/>
      </c>
    </row>
    <row r="40">
      <c r="H40" s="68" t="n"/>
      <c r="I40" s="69" t="n"/>
      <c r="J40" s="69" t="n"/>
      <c r="K40" s="70" t="n"/>
      <c r="L40" s="70" t="n"/>
      <c r="M40" s="69" t="n"/>
      <c r="N40" s="71" t="n"/>
      <c r="P40" s="68">
        <f>H40*M40/100</f>
        <v/>
      </c>
      <c r="Q40" s="68">
        <f>H40*J40/100</f>
        <v/>
      </c>
      <c r="R40" s="68">
        <f>IF(N40="",-1E9,N40-p_hoy)</f>
        <v/>
      </c>
      <c r="S40" s="72">
        <f>R40/365</f>
        <v/>
      </c>
      <c r="T40" s="69">
        <f>IF(N40="",100,IF(L40=0,M40*S40+100,M40*(1-(1+L40)^(-S40))/L40+100/(1+L40)^S40))</f>
        <v/>
      </c>
      <c r="V40">
        <f>IF(N40="",0,IFERROR(SUMPRODUCT((ABS(u_dias-(S40*365))&lt;=182)*(u_yask&gt;0)*u_yask*u_vm)/SUMPRODUCT((ABS(u_dias-(S40*365))&lt;=182)*(u_yask&gt;0)*u_vm),p_eur))</f>
        <v/>
      </c>
      <c r="W40">
        <f>IF(N40="",0,MAX(mi_t,S40))</f>
        <v/>
      </c>
      <c r="X40">
        <f>IF(N40="",0,CEILING(max_inv/(T40/100),p_den))</f>
        <v/>
      </c>
      <c r="Y40">
        <f>X40*T40/100</f>
        <v/>
      </c>
      <c r="Z40">
        <f>caja-Y40*(1+p_com)</f>
        <v/>
      </c>
      <c r="AA40">
        <f>IF(N40="",0,(Y40*(1+L40)^S40+Z40*(1+V40)^S40)*(1+V40)^(W40-S40))</f>
        <v/>
      </c>
      <c r="AB40">
        <f>IF(V40=0,mi_cupan*mi_t,mi_cupan*((1+V40)^mi_t-1)/V40)</f>
        <v/>
      </c>
      <c r="AC40">
        <f>(mi_nom+AB40-imp_man)*(1+V40)^(W40-mi_t)</f>
        <v/>
      </c>
      <c r="AD40">
        <f>AA40-AC40</f>
        <v/>
      </c>
      <c r="AE40">
        <f>IF(N40="",0,(D40=mi_div)*(G40&lt;&gt;"")*(G40&lt;=mi_rank)*(ABS(R40-mi_dias)&lt;=730)*(E40&lt;&gt;mi_isin)*(R40&gt;0)*(R40&lt;=4380)*(L40&lt;&gt;0)*(COUNTIF(E$2:E40,E40)=1))</f>
        <v/>
      </c>
      <c r="AF40">
        <f>IF(AND(AE40=1),AH40-ROW()*0.000001,-1E15)</f>
        <v/>
      </c>
      <c r="AG40">
        <f>IF(N40="",0,Y40*((1+L40)^S40*(1+V40)^(W40-S40)-(1+L40)^mi_t*(1+V40)^(W40-mi_t)))</f>
        <v/>
      </c>
      <c r="AH40">
        <f>IF(S40&gt;=mi_t,AD40-AG40,AD40)</f>
        <v/>
      </c>
    </row>
    <row r="41">
      <c r="H41" s="68" t="n"/>
      <c r="I41" s="69" t="n"/>
      <c r="J41" s="69" t="n"/>
      <c r="K41" s="70" t="n"/>
      <c r="L41" s="70" t="n"/>
      <c r="M41" s="69" t="n"/>
      <c r="N41" s="71" t="n"/>
      <c r="P41" s="68">
        <f>H41*M41/100</f>
        <v/>
      </c>
      <c r="Q41" s="68">
        <f>H41*J41/100</f>
        <v/>
      </c>
      <c r="R41" s="68">
        <f>IF(N41="",-1E9,N41-p_hoy)</f>
        <v/>
      </c>
      <c r="S41" s="72">
        <f>R41/365</f>
        <v/>
      </c>
      <c r="T41" s="69">
        <f>IF(N41="",100,IF(L41=0,M41*S41+100,M41*(1-(1+L41)^(-S41))/L41+100/(1+L41)^S41))</f>
        <v/>
      </c>
      <c r="V41">
        <f>IF(N41="",0,IFERROR(SUMPRODUCT((ABS(u_dias-(S41*365))&lt;=182)*(u_yask&gt;0)*u_yask*u_vm)/SUMPRODUCT((ABS(u_dias-(S41*365))&lt;=182)*(u_yask&gt;0)*u_vm),p_eur))</f>
        <v/>
      </c>
      <c r="W41">
        <f>IF(N41="",0,MAX(mi_t,S41))</f>
        <v/>
      </c>
      <c r="X41">
        <f>IF(N41="",0,CEILING(max_inv/(T41/100),p_den))</f>
        <v/>
      </c>
      <c r="Y41">
        <f>X41*T41/100</f>
        <v/>
      </c>
      <c r="Z41">
        <f>caja-Y41*(1+p_com)</f>
        <v/>
      </c>
      <c r="AA41">
        <f>IF(N41="",0,(Y41*(1+L41)^S41+Z41*(1+V41)^S41)*(1+V41)^(W41-S41))</f>
        <v/>
      </c>
      <c r="AB41">
        <f>IF(V41=0,mi_cupan*mi_t,mi_cupan*((1+V41)^mi_t-1)/V41)</f>
        <v/>
      </c>
      <c r="AC41">
        <f>(mi_nom+AB41-imp_man)*(1+V41)^(W41-mi_t)</f>
        <v/>
      </c>
      <c r="AD41">
        <f>AA41-AC41</f>
        <v/>
      </c>
      <c r="AE41">
        <f>IF(N41="",0,(D41=mi_div)*(G41&lt;&gt;"")*(G41&lt;=mi_rank)*(ABS(R41-mi_dias)&lt;=730)*(E41&lt;&gt;mi_isin)*(R41&gt;0)*(R41&lt;=4380)*(L41&lt;&gt;0)*(COUNTIF(E$2:E41,E41)=1))</f>
        <v/>
      </c>
      <c r="AF41">
        <f>IF(AND(AE41=1),AH41-ROW()*0.000001,-1E15)</f>
        <v/>
      </c>
      <c r="AG41">
        <f>IF(N41="",0,Y41*((1+L41)^S41*(1+V41)^(W41-S41)-(1+L41)^mi_t*(1+V41)^(W41-mi_t)))</f>
        <v/>
      </c>
      <c r="AH41">
        <f>IF(S41&gt;=mi_t,AD41-AG41,AD41)</f>
        <v/>
      </c>
    </row>
    <row r="42">
      <c r="H42" s="68" t="n"/>
      <c r="I42" s="69" t="n"/>
      <c r="J42" s="69" t="n"/>
      <c r="K42" s="70" t="n"/>
      <c r="L42" s="70" t="n"/>
      <c r="M42" s="69" t="n"/>
      <c r="N42" s="71" t="n"/>
      <c r="P42" s="68">
        <f>H42*M42/100</f>
        <v/>
      </c>
      <c r="Q42" s="68">
        <f>H42*J42/100</f>
        <v/>
      </c>
      <c r="R42" s="68">
        <f>IF(N42="",-1E9,N42-p_hoy)</f>
        <v/>
      </c>
      <c r="S42" s="72">
        <f>R42/365</f>
        <v/>
      </c>
      <c r="T42" s="69">
        <f>IF(N42="",100,IF(L42=0,M42*S42+100,M42*(1-(1+L42)^(-S42))/L42+100/(1+L42)^S42))</f>
        <v/>
      </c>
      <c r="V42">
        <f>IF(N42="",0,IFERROR(SUMPRODUCT((ABS(u_dias-(S42*365))&lt;=182)*(u_yask&gt;0)*u_yask*u_vm)/SUMPRODUCT((ABS(u_dias-(S42*365))&lt;=182)*(u_yask&gt;0)*u_vm),p_eur))</f>
        <v/>
      </c>
      <c r="W42">
        <f>IF(N42="",0,MAX(mi_t,S42))</f>
        <v/>
      </c>
      <c r="X42">
        <f>IF(N42="",0,CEILING(max_inv/(T42/100),p_den))</f>
        <v/>
      </c>
      <c r="Y42">
        <f>X42*T42/100</f>
        <v/>
      </c>
      <c r="Z42">
        <f>caja-Y42*(1+p_com)</f>
        <v/>
      </c>
      <c r="AA42">
        <f>IF(N42="",0,(Y42*(1+L42)^S42+Z42*(1+V42)^S42)*(1+V42)^(W42-S42))</f>
        <v/>
      </c>
      <c r="AB42">
        <f>IF(V42=0,mi_cupan*mi_t,mi_cupan*((1+V42)^mi_t-1)/V42)</f>
        <v/>
      </c>
      <c r="AC42">
        <f>(mi_nom+AB42-imp_man)*(1+V42)^(W42-mi_t)</f>
        <v/>
      </c>
      <c r="AD42">
        <f>AA42-AC42</f>
        <v/>
      </c>
      <c r="AE42">
        <f>IF(N42="",0,(D42=mi_div)*(G42&lt;&gt;"")*(G42&lt;=mi_rank)*(ABS(R42-mi_dias)&lt;=730)*(E42&lt;&gt;mi_isin)*(R42&gt;0)*(R42&lt;=4380)*(L42&lt;&gt;0)*(COUNTIF(E$2:E42,E42)=1))</f>
        <v/>
      </c>
      <c r="AF42">
        <f>IF(AND(AE42=1),AH42-ROW()*0.000001,-1E15)</f>
        <v/>
      </c>
      <c r="AG42">
        <f>IF(N42="",0,Y42*((1+L42)^S42*(1+V42)^(W42-S42)-(1+L42)^mi_t*(1+V42)^(W42-mi_t)))</f>
        <v/>
      </c>
      <c r="AH42">
        <f>IF(S42&gt;=mi_t,AD42-AG42,AD42)</f>
        <v/>
      </c>
    </row>
    <row r="43">
      <c r="H43" s="68" t="n"/>
      <c r="I43" s="69" t="n"/>
      <c r="J43" s="69" t="n"/>
      <c r="K43" s="70" t="n"/>
      <c r="L43" s="70" t="n"/>
      <c r="M43" s="69" t="n"/>
      <c r="N43" s="71" t="n"/>
      <c r="P43" s="68">
        <f>H43*M43/100</f>
        <v/>
      </c>
      <c r="Q43" s="68">
        <f>H43*J43/100</f>
        <v/>
      </c>
      <c r="R43" s="68">
        <f>IF(N43="",-1E9,N43-p_hoy)</f>
        <v/>
      </c>
      <c r="S43" s="72">
        <f>R43/365</f>
        <v/>
      </c>
      <c r="T43" s="69">
        <f>IF(N43="",100,IF(L43=0,M43*S43+100,M43*(1-(1+L43)^(-S43))/L43+100/(1+L43)^S43))</f>
        <v/>
      </c>
      <c r="V43">
        <f>IF(N43="",0,IFERROR(SUMPRODUCT((ABS(u_dias-(S43*365))&lt;=182)*(u_yask&gt;0)*u_yask*u_vm)/SUMPRODUCT((ABS(u_dias-(S43*365))&lt;=182)*(u_yask&gt;0)*u_vm),p_eur))</f>
        <v/>
      </c>
      <c r="W43">
        <f>IF(N43="",0,MAX(mi_t,S43))</f>
        <v/>
      </c>
      <c r="X43">
        <f>IF(N43="",0,CEILING(max_inv/(T43/100),p_den))</f>
        <v/>
      </c>
      <c r="Y43">
        <f>X43*T43/100</f>
        <v/>
      </c>
      <c r="Z43">
        <f>caja-Y43*(1+p_com)</f>
        <v/>
      </c>
      <c r="AA43">
        <f>IF(N43="",0,(Y43*(1+L43)^S43+Z43*(1+V43)^S43)*(1+V43)^(W43-S43))</f>
        <v/>
      </c>
      <c r="AB43">
        <f>IF(V43=0,mi_cupan*mi_t,mi_cupan*((1+V43)^mi_t-1)/V43)</f>
        <v/>
      </c>
      <c r="AC43">
        <f>(mi_nom+AB43-imp_man)*(1+V43)^(W43-mi_t)</f>
        <v/>
      </c>
      <c r="AD43">
        <f>AA43-AC43</f>
        <v/>
      </c>
      <c r="AE43">
        <f>IF(N43="",0,(D43=mi_div)*(G43&lt;&gt;"")*(G43&lt;=mi_rank)*(ABS(R43-mi_dias)&lt;=730)*(E43&lt;&gt;mi_isin)*(R43&gt;0)*(R43&lt;=4380)*(L43&lt;&gt;0)*(COUNTIF(E$2:E43,E43)=1))</f>
        <v/>
      </c>
      <c r="AF43">
        <f>IF(AND(AE43=1),AH43-ROW()*0.000001,-1E15)</f>
        <v/>
      </c>
      <c r="AG43">
        <f>IF(N43="",0,Y43*((1+L43)^S43*(1+V43)^(W43-S43)-(1+L43)^mi_t*(1+V43)^(W43-mi_t)))</f>
        <v/>
      </c>
      <c r="AH43">
        <f>IF(S43&gt;=mi_t,AD43-AG43,AD43)</f>
        <v/>
      </c>
    </row>
    <row r="44">
      <c r="H44" s="68" t="n"/>
      <c r="I44" s="69" t="n"/>
      <c r="J44" s="69" t="n"/>
      <c r="K44" s="70" t="n"/>
      <c r="L44" s="70" t="n"/>
      <c r="M44" s="69" t="n"/>
      <c r="N44" s="71" t="n"/>
      <c r="P44" s="68">
        <f>H44*M44/100</f>
        <v/>
      </c>
      <c r="Q44" s="68">
        <f>H44*J44/100</f>
        <v/>
      </c>
      <c r="R44" s="68">
        <f>IF(N44="",-1E9,N44-p_hoy)</f>
        <v/>
      </c>
      <c r="S44" s="72">
        <f>R44/365</f>
        <v/>
      </c>
      <c r="T44" s="69">
        <f>IF(N44="",100,IF(L44=0,M44*S44+100,M44*(1-(1+L44)^(-S44))/L44+100/(1+L44)^S44))</f>
        <v/>
      </c>
      <c r="V44">
        <f>IF(N44="",0,IFERROR(SUMPRODUCT((ABS(u_dias-(S44*365))&lt;=182)*(u_yask&gt;0)*u_yask*u_vm)/SUMPRODUCT((ABS(u_dias-(S44*365))&lt;=182)*(u_yask&gt;0)*u_vm),p_eur))</f>
        <v/>
      </c>
      <c r="W44">
        <f>IF(N44="",0,MAX(mi_t,S44))</f>
        <v/>
      </c>
      <c r="X44">
        <f>IF(N44="",0,CEILING(max_inv/(T44/100),p_den))</f>
        <v/>
      </c>
      <c r="Y44">
        <f>X44*T44/100</f>
        <v/>
      </c>
      <c r="Z44">
        <f>caja-Y44*(1+p_com)</f>
        <v/>
      </c>
      <c r="AA44">
        <f>IF(N44="",0,(Y44*(1+L44)^S44+Z44*(1+V44)^S44)*(1+V44)^(W44-S44))</f>
        <v/>
      </c>
      <c r="AB44">
        <f>IF(V44=0,mi_cupan*mi_t,mi_cupan*((1+V44)^mi_t-1)/V44)</f>
        <v/>
      </c>
      <c r="AC44">
        <f>(mi_nom+AB44-imp_man)*(1+V44)^(W44-mi_t)</f>
        <v/>
      </c>
      <c r="AD44">
        <f>AA44-AC44</f>
        <v/>
      </c>
      <c r="AE44">
        <f>IF(N44="",0,(D44=mi_div)*(G44&lt;&gt;"")*(G44&lt;=mi_rank)*(ABS(R44-mi_dias)&lt;=730)*(E44&lt;&gt;mi_isin)*(R44&gt;0)*(R44&lt;=4380)*(L44&lt;&gt;0)*(COUNTIF(E$2:E44,E44)=1))</f>
        <v/>
      </c>
      <c r="AF44">
        <f>IF(AND(AE44=1),AH44-ROW()*0.000001,-1E15)</f>
        <v/>
      </c>
      <c r="AG44">
        <f>IF(N44="",0,Y44*((1+L44)^S44*(1+V44)^(W44-S44)-(1+L44)^mi_t*(1+V44)^(W44-mi_t)))</f>
        <v/>
      </c>
      <c r="AH44">
        <f>IF(S44&gt;=mi_t,AD44-AG44,AD44)</f>
        <v/>
      </c>
    </row>
    <row r="45">
      <c r="H45" s="68" t="n"/>
      <c r="I45" s="69" t="n"/>
      <c r="J45" s="69" t="n"/>
      <c r="K45" s="70" t="n"/>
      <c r="L45" s="70" t="n"/>
      <c r="M45" s="69" t="n"/>
      <c r="N45" s="71" t="n"/>
      <c r="P45" s="68">
        <f>H45*M45/100</f>
        <v/>
      </c>
      <c r="Q45" s="68">
        <f>H45*J45/100</f>
        <v/>
      </c>
      <c r="R45" s="68">
        <f>IF(N45="",-1E9,N45-p_hoy)</f>
        <v/>
      </c>
      <c r="S45" s="72">
        <f>R45/365</f>
        <v/>
      </c>
      <c r="T45" s="69">
        <f>IF(N45="",100,IF(L45=0,M45*S45+100,M45*(1-(1+L45)^(-S45))/L45+100/(1+L45)^S45))</f>
        <v/>
      </c>
      <c r="V45">
        <f>IF(N45="",0,IFERROR(SUMPRODUCT((ABS(u_dias-(S45*365))&lt;=182)*(u_yask&gt;0)*u_yask*u_vm)/SUMPRODUCT((ABS(u_dias-(S45*365))&lt;=182)*(u_yask&gt;0)*u_vm),p_eur))</f>
        <v/>
      </c>
      <c r="W45">
        <f>IF(N45="",0,MAX(mi_t,S45))</f>
        <v/>
      </c>
      <c r="X45">
        <f>IF(N45="",0,CEILING(max_inv/(T45/100),p_den))</f>
        <v/>
      </c>
      <c r="Y45">
        <f>X45*T45/100</f>
        <v/>
      </c>
      <c r="Z45">
        <f>caja-Y45*(1+p_com)</f>
        <v/>
      </c>
      <c r="AA45">
        <f>IF(N45="",0,(Y45*(1+L45)^S45+Z45*(1+V45)^S45)*(1+V45)^(W45-S45))</f>
        <v/>
      </c>
      <c r="AB45">
        <f>IF(V45=0,mi_cupan*mi_t,mi_cupan*((1+V45)^mi_t-1)/V45)</f>
        <v/>
      </c>
      <c r="AC45">
        <f>(mi_nom+AB45-imp_man)*(1+V45)^(W45-mi_t)</f>
        <v/>
      </c>
      <c r="AD45">
        <f>AA45-AC45</f>
        <v/>
      </c>
      <c r="AE45">
        <f>IF(N45="",0,(D45=mi_div)*(G45&lt;&gt;"")*(G45&lt;=mi_rank)*(ABS(R45-mi_dias)&lt;=730)*(E45&lt;&gt;mi_isin)*(R45&gt;0)*(R45&lt;=4380)*(L45&lt;&gt;0)*(COUNTIF(E$2:E45,E45)=1))</f>
        <v/>
      </c>
      <c r="AF45">
        <f>IF(AND(AE45=1),AH45-ROW()*0.000001,-1E15)</f>
        <v/>
      </c>
      <c r="AG45">
        <f>IF(N45="",0,Y45*((1+L45)^S45*(1+V45)^(W45-S45)-(1+L45)^mi_t*(1+V45)^(W45-mi_t)))</f>
        <v/>
      </c>
      <c r="AH45">
        <f>IF(S45&gt;=mi_t,AD45-AG45,AD45)</f>
        <v/>
      </c>
    </row>
    <row r="46">
      <c r="H46" s="68" t="n"/>
      <c r="I46" s="69" t="n"/>
      <c r="J46" s="69" t="n"/>
      <c r="K46" s="70" t="n"/>
      <c r="L46" s="70" t="n"/>
      <c r="M46" s="69" t="n"/>
      <c r="N46" s="71" t="n"/>
      <c r="P46" s="68">
        <f>H46*M46/100</f>
        <v/>
      </c>
      <c r="Q46" s="68">
        <f>H46*J46/100</f>
        <v/>
      </c>
      <c r="R46" s="68">
        <f>IF(N46="",-1E9,N46-p_hoy)</f>
        <v/>
      </c>
      <c r="S46" s="72">
        <f>R46/365</f>
        <v/>
      </c>
      <c r="T46" s="69">
        <f>IF(N46="",100,IF(L46=0,M46*S46+100,M46*(1-(1+L46)^(-S46))/L46+100/(1+L46)^S46))</f>
        <v/>
      </c>
      <c r="V46">
        <f>IF(N46="",0,IFERROR(SUMPRODUCT((ABS(u_dias-(S46*365))&lt;=182)*(u_yask&gt;0)*u_yask*u_vm)/SUMPRODUCT((ABS(u_dias-(S46*365))&lt;=182)*(u_yask&gt;0)*u_vm),p_eur))</f>
        <v/>
      </c>
      <c r="W46">
        <f>IF(N46="",0,MAX(mi_t,S46))</f>
        <v/>
      </c>
      <c r="X46">
        <f>IF(N46="",0,CEILING(max_inv/(T46/100),p_den))</f>
        <v/>
      </c>
      <c r="Y46">
        <f>X46*T46/100</f>
        <v/>
      </c>
      <c r="Z46">
        <f>caja-Y46*(1+p_com)</f>
        <v/>
      </c>
      <c r="AA46">
        <f>IF(N46="",0,(Y46*(1+L46)^S46+Z46*(1+V46)^S46)*(1+V46)^(W46-S46))</f>
        <v/>
      </c>
      <c r="AB46">
        <f>IF(V46=0,mi_cupan*mi_t,mi_cupan*((1+V46)^mi_t-1)/V46)</f>
        <v/>
      </c>
      <c r="AC46">
        <f>(mi_nom+AB46-imp_man)*(1+V46)^(W46-mi_t)</f>
        <v/>
      </c>
      <c r="AD46">
        <f>AA46-AC46</f>
        <v/>
      </c>
      <c r="AE46">
        <f>IF(N46="",0,(D46=mi_div)*(G46&lt;&gt;"")*(G46&lt;=mi_rank)*(ABS(R46-mi_dias)&lt;=730)*(E46&lt;&gt;mi_isin)*(R46&gt;0)*(R46&lt;=4380)*(L46&lt;&gt;0)*(COUNTIF(E$2:E46,E46)=1))</f>
        <v/>
      </c>
      <c r="AF46">
        <f>IF(AND(AE46=1),AH46-ROW()*0.000001,-1E15)</f>
        <v/>
      </c>
      <c r="AG46">
        <f>IF(N46="",0,Y46*((1+L46)^S46*(1+V46)^(W46-S46)-(1+L46)^mi_t*(1+V46)^(W46-mi_t)))</f>
        <v/>
      </c>
      <c r="AH46">
        <f>IF(S46&gt;=mi_t,AD46-AG46,AD46)</f>
        <v/>
      </c>
    </row>
    <row r="47">
      <c r="H47" s="68" t="n"/>
      <c r="I47" s="69" t="n"/>
      <c r="J47" s="69" t="n"/>
      <c r="K47" s="70" t="n"/>
      <c r="L47" s="70" t="n"/>
      <c r="M47" s="69" t="n"/>
      <c r="N47" s="71" t="n"/>
      <c r="P47" s="68">
        <f>H47*M47/100</f>
        <v/>
      </c>
      <c r="Q47" s="68">
        <f>H47*J47/100</f>
        <v/>
      </c>
      <c r="R47" s="68">
        <f>IF(N47="",-1E9,N47-p_hoy)</f>
        <v/>
      </c>
      <c r="S47" s="72">
        <f>R47/365</f>
        <v/>
      </c>
      <c r="T47" s="69">
        <f>IF(N47="",100,IF(L47=0,M47*S47+100,M47*(1-(1+L47)^(-S47))/L47+100/(1+L47)^S47))</f>
        <v/>
      </c>
      <c r="V47">
        <f>IF(N47="",0,IFERROR(SUMPRODUCT((ABS(u_dias-(S47*365))&lt;=182)*(u_yask&gt;0)*u_yask*u_vm)/SUMPRODUCT((ABS(u_dias-(S47*365))&lt;=182)*(u_yask&gt;0)*u_vm),p_eur))</f>
        <v/>
      </c>
      <c r="W47">
        <f>IF(N47="",0,MAX(mi_t,S47))</f>
        <v/>
      </c>
      <c r="X47">
        <f>IF(N47="",0,CEILING(max_inv/(T47/100),p_den))</f>
        <v/>
      </c>
      <c r="Y47">
        <f>X47*T47/100</f>
        <v/>
      </c>
      <c r="Z47">
        <f>caja-Y47*(1+p_com)</f>
        <v/>
      </c>
      <c r="AA47">
        <f>IF(N47="",0,(Y47*(1+L47)^S47+Z47*(1+V47)^S47)*(1+V47)^(W47-S47))</f>
        <v/>
      </c>
      <c r="AB47">
        <f>IF(V47=0,mi_cupan*mi_t,mi_cupan*((1+V47)^mi_t-1)/V47)</f>
        <v/>
      </c>
      <c r="AC47">
        <f>(mi_nom+AB47-imp_man)*(1+V47)^(W47-mi_t)</f>
        <v/>
      </c>
      <c r="AD47">
        <f>AA47-AC47</f>
        <v/>
      </c>
      <c r="AE47">
        <f>IF(N47="",0,(D47=mi_div)*(G47&lt;&gt;"")*(G47&lt;=mi_rank)*(ABS(R47-mi_dias)&lt;=730)*(E47&lt;&gt;mi_isin)*(R47&gt;0)*(R47&lt;=4380)*(L47&lt;&gt;0)*(COUNTIF(E$2:E47,E47)=1))</f>
        <v/>
      </c>
      <c r="AF47">
        <f>IF(AND(AE47=1),AH47-ROW()*0.000001,-1E15)</f>
        <v/>
      </c>
      <c r="AG47">
        <f>IF(N47="",0,Y47*((1+L47)^S47*(1+V47)^(W47-S47)-(1+L47)^mi_t*(1+V47)^(W47-mi_t)))</f>
        <v/>
      </c>
      <c r="AH47">
        <f>IF(S47&gt;=mi_t,AD47-AG47,AD47)</f>
        <v/>
      </c>
    </row>
    <row r="48">
      <c r="H48" s="68" t="n"/>
      <c r="I48" s="69" t="n"/>
      <c r="J48" s="69" t="n"/>
      <c r="K48" s="70" t="n"/>
      <c r="L48" s="70" t="n"/>
      <c r="M48" s="69" t="n"/>
      <c r="N48" s="71" t="n"/>
      <c r="P48" s="68">
        <f>H48*M48/100</f>
        <v/>
      </c>
      <c r="Q48" s="68">
        <f>H48*J48/100</f>
        <v/>
      </c>
      <c r="R48" s="68">
        <f>IF(N48="",-1E9,N48-p_hoy)</f>
        <v/>
      </c>
      <c r="S48" s="72">
        <f>R48/365</f>
        <v/>
      </c>
      <c r="T48" s="69">
        <f>IF(N48="",100,IF(L48=0,M48*S48+100,M48*(1-(1+L48)^(-S48))/L48+100/(1+L48)^S48))</f>
        <v/>
      </c>
      <c r="V48">
        <f>IF(N48="",0,IFERROR(SUMPRODUCT((ABS(u_dias-(S48*365))&lt;=182)*(u_yask&gt;0)*u_yask*u_vm)/SUMPRODUCT((ABS(u_dias-(S48*365))&lt;=182)*(u_yask&gt;0)*u_vm),p_eur))</f>
        <v/>
      </c>
      <c r="W48">
        <f>IF(N48="",0,MAX(mi_t,S48))</f>
        <v/>
      </c>
      <c r="X48">
        <f>IF(N48="",0,CEILING(max_inv/(T48/100),p_den))</f>
        <v/>
      </c>
      <c r="Y48">
        <f>X48*T48/100</f>
        <v/>
      </c>
      <c r="Z48">
        <f>caja-Y48*(1+p_com)</f>
        <v/>
      </c>
      <c r="AA48">
        <f>IF(N48="",0,(Y48*(1+L48)^S48+Z48*(1+V48)^S48)*(1+V48)^(W48-S48))</f>
        <v/>
      </c>
      <c r="AB48">
        <f>IF(V48=0,mi_cupan*mi_t,mi_cupan*((1+V48)^mi_t-1)/V48)</f>
        <v/>
      </c>
      <c r="AC48">
        <f>(mi_nom+AB48-imp_man)*(1+V48)^(W48-mi_t)</f>
        <v/>
      </c>
      <c r="AD48">
        <f>AA48-AC48</f>
        <v/>
      </c>
      <c r="AE48">
        <f>IF(N48="",0,(D48=mi_div)*(G48&lt;&gt;"")*(G48&lt;=mi_rank)*(ABS(R48-mi_dias)&lt;=730)*(E48&lt;&gt;mi_isin)*(R48&gt;0)*(R48&lt;=4380)*(L48&lt;&gt;0)*(COUNTIF(E$2:E48,E48)=1))</f>
        <v/>
      </c>
      <c r="AF48">
        <f>IF(AND(AE48=1),AH48-ROW()*0.000001,-1E15)</f>
        <v/>
      </c>
      <c r="AG48">
        <f>IF(N48="",0,Y48*((1+L48)^S48*(1+V48)^(W48-S48)-(1+L48)^mi_t*(1+V48)^(W48-mi_t)))</f>
        <v/>
      </c>
      <c r="AH48">
        <f>IF(S48&gt;=mi_t,AD48-AG48,AD48)</f>
        <v/>
      </c>
    </row>
    <row r="49">
      <c r="H49" s="68" t="n"/>
      <c r="I49" s="69" t="n"/>
      <c r="J49" s="69" t="n"/>
      <c r="K49" s="70" t="n"/>
      <c r="L49" s="70" t="n"/>
      <c r="M49" s="69" t="n"/>
      <c r="N49" s="71" t="n"/>
      <c r="P49" s="68">
        <f>H49*M49/100</f>
        <v/>
      </c>
      <c r="Q49" s="68">
        <f>H49*J49/100</f>
        <v/>
      </c>
      <c r="R49" s="68">
        <f>IF(N49="",-1E9,N49-p_hoy)</f>
        <v/>
      </c>
      <c r="S49" s="72">
        <f>R49/365</f>
        <v/>
      </c>
      <c r="T49" s="69">
        <f>IF(N49="",100,IF(L49=0,M49*S49+100,M49*(1-(1+L49)^(-S49))/L49+100/(1+L49)^S49))</f>
        <v/>
      </c>
      <c r="V49">
        <f>IF(N49="",0,IFERROR(SUMPRODUCT((ABS(u_dias-(S49*365))&lt;=182)*(u_yask&gt;0)*u_yask*u_vm)/SUMPRODUCT((ABS(u_dias-(S49*365))&lt;=182)*(u_yask&gt;0)*u_vm),p_eur))</f>
        <v/>
      </c>
      <c r="W49">
        <f>IF(N49="",0,MAX(mi_t,S49))</f>
        <v/>
      </c>
      <c r="X49">
        <f>IF(N49="",0,CEILING(max_inv/(T49/100),p_den))</f>
        <v/>
      </c>
      <c r="Y49">
        <f>X49*T49/100</f>
        <v/>
      </c>
      <c r="Z49">
        <f>caja-Y49*(1+p_com)</f>
        <v/>
      </c>
      <c r="AA49">
        <f>IF(N49="",0,(Y49*(1+L49)^S49+Z49*(1+V49)^S49)*(1+V49)^(W49-S49))</f>
        <v/>
      </c>
      <c r="AB49">
        <f>IF(V49=0,mi_cupan*mi_t,mi_cupan*((1+V49)^mi_t-1)/V49)</f>
        <v/>
      </c>
      <c r="AC49">
        <f>(mi_nom+AB49-imp_man)*(1+V49)^(W49-mi_t)</f>
        <v/>
      </c>
      <c r="AD49">
        <f>AA49-AC49</f>
        <v/>
      </c>
      <c r="AE49">
        <f>IF(N49="",0,(D49=mi_div)*(G49&lt;&gt;"")*(G49&lt;=mi_rank)*(ABS(R49-mi_dias)&lt;=730)*(E49&lt;&gt;mi_isin)*(R49&gt;0)*(R49&lt;=4380)*(L49&lt;&gt;0)*(COUNTIF(E$2:E49,E49)=1))</f>
        <v/>
      </c>
      <c r="AF49">
        <f>IF(AND(AE49=1),AH49-ROW()*0.000001,-1E15)</f>
        <v/>
      </c>
      <c r="AG49">
        <f>IF(N49="",0,Y49*((1+L49)^S49*(1+V49)^(W49-S49)-(1+L49)^mi_t*(1+V49)^(W49-mi_t)))</f>
        <v/>
      </c>
      <c r="AH49">
        <f>IF(S49&gt;=mi_t,AD49-AG49,AD49)</f>
        <v/>
      </c>
    </row>
    <row r="50">
      <c r="H50" s="68" t="n"/>
      <c r="I50" s="69" t="n"/>
      <c r="J50" s="69" t="n"/>
      <c r="K50" s="70" t="n"/>
      <c r="L50" s="70" t="n"/>
      <c r="M50" s="69" t="n"/>
      <c r="N50" s="71" t="n"/>
      <c r="P50" s="68">
        <f>H50*M50/100</f>
        <v/>
      </c>
      <c r="Q50" s="68">
        <f>H50*J50/100</f>
        <v/>
      </c>
      <c r="R50" s="68">
        <f>IF(N50="",-1E9,N50-p_hoy)</f>
        <v/>
      </c>
      <c r="S50" s="72">
        <f>R50/365</f>
        <v/>
      </c>
      <c r="T50" s="69">
        <f>IF(N50="",100,IF(L50=0,M50*S50+100,M50*(1-(1+L50)^(-S50))/L50+100/(1+L50)^S50))</f>
        <v/>
      </c>
      <c r="V50">
        <f>IF(N50="",0,IFERROR(SUMPRODUCT((ABS(u_dias-(S50*365))&lt;=182)*(u_yask&gt;0)*u_yask*u_vm)/SUMPRODUCT((ABS(u_dias-(S50*365))&lt;=182)*(u_yask&gt;0)*u_vm),p_eur))</f>
        <v/>
      </c>
      <c r="W50">
        <f>IF(N50="",0,MAX(mi_t,S50))</f>
        <v/>
      </c>
      <c r="X50">
        <f>IF(N50="",0,CEILING(max_inv/(T50/100),p_den))</f>
        <v/>
      </c>
      <c r="Y50">
        <f>X50*T50/100</f>
        <v/>
      </c>
      <c r="Z50">
        <f>caja-Y50*(1+p_com)</f>
        <v/>
      </c>
      <c r="AA50">
        <f>IF(N50="",0,(Y50*(1+L50)^S50+Z50*(1+V50)^S50)*(1+V50)^(W50-S50))</f>
        <v/>
      </c>
      <c r="AB50">
        <f>IF(V50=0,mi_cupan*mi_t,mi_cupan*((1+V50)^mi_t-1)/V50)</f>
        <v/>
      </c>
      <c r="AC50">
        <f>(mi_nom+AB50-imp_man)*(1+V50)^(W50-mi_t)</f>
        <v/>
      </c>
      <c r="AD50">
        <f>AA50-AC50</f>
        <v/>
      </c>
      <c r="AE50">
        <f>IF(N50="",0,(D50=mi_div)*(G50&lt;&gt;"")*(G50&lt;=mi_rank)*(ABS(R50-mi_dias)&lt;=730)*(E50&lt;&gt;mi_isin)*(R50&gt;0)*(R50&lt;=4380)*(L50&lt;&gt;0)*(COUNTIF(E$2:E50,E50)=1))</f>
        <v/>
      </c>
      <c r="AF50">
        <f>IF(AND(AE50=1),AH50-ROW()*0.000001,-1E15)</f>
        <v/>
      </c>
      <c r="AG50">
        <f>IF(N50="",0,Y50*((1+L50)^S50*(1+V50)^(W50-S50)-(1+L50)^mi_t*(1+V50)^(W50-mi_t)))</f>
        <v/>
      </c>
      <c r="AH50">
        <f>IF(S50&gt;=mi_t,AD50-AG50,AD50)</f>
        <v/>
      </c>
    </row>
    <row r="51">
      <c r="H51" s="68" t="n"/>
      <c r="I51" s="69" t="n"/>
      <c r="J51" s="69" t="n"/>
      <c r="K51" s="70" t="n"/>
      <c r="L51" s="70" t="n"/>
      <c r="M51" s="69" t="n"/>
      <c r="N51" s="71" t="n"/>
      <c r="P51" s="68">
        <f>H51*M51/100</f>
        <v/>
      </c>
      <c r="Q51" s="68">
        <f>H51*J51/100</f>
        <v/>
      </c>
      <c r="R51" s="68">
        <f>IF(N51="",-1E9,N51-p_hoy)</f>
        <v/>
      </c>
      <c r="S51" s="72">
        <f>R51/365</f>
        <v/>
      </c>
      <c r="T51" s="69">
        <f>IF(N51="",100,IF(L51=0,M51*S51+100,M51*(1-(1+L51)^(-S51))/L51+100/(1+L51)^S51))</f>
        <v/>
      </c>
      <c r="V51">
        <f>IF(N51="",0,IFERROR(SUMPRODUCT((ABS(u_dias-(S51*365))&lt;=182)*(u_yask&gt;0)*u_yask*u_vm)/SUMPRODUCT((ABS(u_dias-(S51*365))&lt;=182)*(u_yask&gt;0)*u_vm),p_eur))</f>
        <v/>
      </c>
      <c r="W51">
        <f>IF(N51="",0,MAX(mi_t,S51))</f>
        <v/>
      </c>
      <c r="X51">
        <f>IF(N51="",0,CEILING(max_inv/(T51/100),p_den))</f>
        <v/>
      </c>
      <c r="Y51">
        <f>X51*T51/100</f>
        <v/>
      </c>
      <c r="Z51">
        <f>caja-Y51*(1+p_com)</f>
        <v/>
      </c>
      <c r="AA51">
        <f>IF(N51="",0,(Y51*(1+L51)^S51+Z51*(1+V51)^S51)*(1+V51)^(W51-S51))</f>
        <v/>
      </c>
      <c r="AB51">
        <f>IF(V51=0,mi_cupan*mi_t,mi_cupan*((1+V51)^mi_t-1)/V51)</f>
        <v/>
      </c>
      <c r="AC51">
        <f>(mi_nom+AB51-imp_man)*(1+V51)^(W51-mi_t)</f>
        <v/>
      </c>
      <c r="AD51">
        <f>AA51-AC51</f>
        <v/>
      </c>
      <c r="AE51">
        <f>IF(N51="",0,(D51=mi_div)*(G51&lt;&gt;"")*(G51&lt;=mi_rank)*(ABS(R51-mi_dias)&lt;=730)*(E51&lt;&gt;mi_isin)*(R51&gt;0)*(R51&lt;=4380)*(L51&lt;&gt;0)*(COUNTIF(E$2:E51,E51)=1))</f>
        <v/>
      </c>
      <c r="AF51">
        <f>IF(AND(AE51=1),AH51-ROW()*0.000001,-1E15)</f>
        <v/>
      </c>
      <c r="AG51">
        <f>IF(N51="",0,Y51*((1+L51)^S51*(1+V51)^(W51-S51)-(1+L51)^mi_t*(1+V51)^(W51-mi_t)))</f>
        <v/>
      </c>
      <c r="AH51">
        <f>IF(S51&gt;=mi_t,AD51-AG51,AD51)</f>
        <v/>
      </c>
    </row>
    <row r="52">
      <c r="H52" s="68" t="n"/>
      <c r="I52" s="69" t="n"/>
      <c r="J52" s="69" t="n"/>
      <c r="K52" s="70" t="n"/>
      <c r="L52" s="70" t="n"/>
      <c r="M52" s="69" t="n"/>
      <c r="N52" s="71" t="n"/>
      <c r="P52" s="68">
        <f>H52*M52/100</f>
        <v/>
      </c>
      <c r="Q52" s="68">
        <f>H52*J52/100</f>
        <v/>
      </c>
      <c r="R52" s="68">
        <f>IF(N52="",-1E9,N52-p_hoy)</f>
        <v/>
      </c>
      <c r="S52" s="72">
        <f>R52/365</f>
        <v/>
      </c>
      <c r="T52" s="69">
        <f>IF(N52="",100,IF(L52=0,M52*S52+100,M52*(1-(1+L52)^(-S52))/L52+100/(1+L52)^S52))</f>
        <v/>
      </c>
      <c r="V52">
        <f>IF(N52="",0,IFERROR(SUMPRODUCT((ABS(u_dias-(S52*365))&lt;=182)*(u_yask&gt;0)*u_yask*u_vm)/SUMPRODUCT((ABS(u_dias-(S52*365))&lt;=182)*(u_yask&gt;0)*u_vm),p_eur))</f>
        <v/>
      </c>
      <c r="W52">
        <f>IF(N52="",0,MAX(mi_t,S52))</f>
        <v/>
      </c>
      <c r="X52">
        <f>IF(N52="",0,CEILING(max_inv/(T52/100),p_den))</f>
        <v/>
      </c>
      <c r="Y52">
        <f>X52*T52/100</f>
        <v/>
      </c>
      <c r="Z52">
        <f>caja-Y52*(1+p_com)</f>
        <v/>
      </c>
      <c r="AA52">
        <f>IF(N52="",0,(Y52*(1+L52)^S52+Z52*(1+V52)^S52)*(1+V52)^(W52-S52))</f>
        <v/>
      </c>
      <c r="AB52">
        <f>IF(V52=0,mi_cupan*mi_t,mi_cupan*((1+V52)^mi_t-1)/V52)</f>
        <v/>
      </c>
      <c r="AC52">
        <f>(mi_nom+AB52-imp_man)*(1+V52)^(W52-mi_t)</f>
        <v/>
      </c>
      <c r="AD52">
        <f>AA52-AC52</f>
        <v/>
      </c>
      <c r="AE52">
        <f>IF(N52="",0,(D52=mi_div)*(G52&lt;&gt;"")*(G52&lt;=mi_rank)*(ABS(R52-mi_dias)&lt;=730)*(E52&lt;&gt;mi_isin)*(R52&gt;0)*(R52&lt;=4380)*(L52&lt;&gt;0)*(COUNTIF(E$2:E52,E52)=1))</f>
        <v/>
      </c>
      <c r="AF52">
        <f>IF(AND(AE52=1),AH52-ROW()*0.000001,-1E15)</f>
        <v/>
      </c>
      <c r="AG52">
        <f>IF(N52="",0,Y52*((1+L52)^S52*(1+V52)^(W52-S52)-(1+L52)^mi_t*(1+V52)^(W52-mi_t)))</f>
        <v/>
      </c>
      <c r="AH52">
        <f>IF(S52&gt;=mi_t,AD52-AG52,AD52)</f>
        <v/>
      </c>
    </row>
    <row r="53">
      <c r="H53" s="68" t="n"/>
      <c r="I53" s="69" t="n"/>
      <c r="J53" s="69" t="n"/>
      <c r="K53" s="70" t="n"/>
      <c r="L53" s="70" t="n"/>
      <c r="M53" s="69" t="n"/>
      <c r="N53" s="71" t="n"/>
      <c r="P53" s="68">
        <f>H53*M53/100</f>
        <v/>
      </c>
      <c r="Q53" s="68">
        <f>H53*J53/100</f>
        <v/>
      </c>
      <c r="R53" s="68">
        <f>IF(N53="",-1E9,N53-p_hoy)</f>
        <v/>
      </c>
      <c r="S53" s="72">
        <f>R53/365</f>
        <v/>
      </c>
      <c r="T53" s="69">
        <f>IF(N53="",100,IF(L53=0,M53*S53+100,M53*(1-(1+L53)^(-S53))/L53+100/(1+L53)^S53))</f>
        <v/>
      </c>
      <c r="V53">
        <f>IF(N53="",0,IFERROR(SUMPRODUCT((ABS(u_dias-(S53*365))&lt;=182)*(u_yask&gt;0)*u_yask*u_vm)/SUMPRODUCT((ABS(u_dias-(S53*365))&lt;=182)*(u_yask&gt;0)*u_vm),p_eur))</f>
        <v/>
      </c>
      <c r="W53">
        <f>IF(N53="",0,MAX(mi_t,S53))</f>
        <v/>
      </c>
      <c r="X53">
        <f>IF(N53="",0,CEILING(max_inv/(T53/100),p_den))</f>
        <v/>
      </c>
      <c r="Y53">
        <f>X53*T53/100</f>
        <v/>
      </c>
      <c r="Z53">
        <f>caja-Y53*(1+p_com)</f>
        <v/>
      </c>
      <c r="AA53">
        <f>IF(N53="",0,(Y53*(1+L53)^S53+Z53*(1+V53)^S53)*(1+V53)^(W53-S53))</f>
        <v/>
      </c>
      <c r="AB53">
        <f>IF(V53=0,mi_cupan*mi_t,mi_cupan*((1+V53)^mi_t-1)/V53)</f>
        <v/>
      </c>
      <c r="AC53">
        <f>(mi_nom+AB53-imp_man)*(1+V53)^(W53-mi_t)</f>
        <v/>
      </c>
      <c r="AD53">
        <f>AA53-AC53</f>
        <v/>
      </c>
      <c r="AE53">
        <f>IF(N53="",0,(D53=mi_div)*(G53&lt;&gt;"")*(G53&lt;=mi_rank)*(ABS(R53-mi_dias)&lt;=730)*(E53&lt;&gt;mi_isin)*(R53&gt;0)*(R53&lt;=4380)*(L53&lt;&gt;0)*(COUNTIF(E$2:E53,E53)=1))</f>
        <v/>
      </c>
      <c r="AF53">
        <f>IF(AND(AE53=1),AH53-ROW()*0.000001,-1E15)</f>
        <v/>
      </c>
      <c r="AG53">
        <f>IF(N53="",0,Y53*((1+L53)^S53*(1+V53)^(W53-S53)-(1+L53)^mi_t*(1+V53)^(W53-mi_t)))</f>
        <v/>
      </c>
      <c r="AH53">
        <f>IF(S53&gt;=mi_t,AD53-AG53,AD53)</f>
        <v/>
      </c>
    </row>
    <row r="54">
      <c r="H54" s="68" t="n"/>
      <c r="I54" s="69" t="n"/>
      <c r="J54" s="69" t="n"/>
      <c r="K54" s="70" t="n"/>
      <c r="L54" s="70" t="n"/>
      <c r="M54" s="69" t="n"/>
      <c r="N54" s="71" t="n"/>
      <c r="P54" s="68">
        <f>H54*M54/100</f>
        <v/>
      </c>
      <c r="Q54" s="68">
        <f>H54*J54/100</f>
        <v/>
      </c>
      <c r="R54" s="68">
        <f>IF(N54="",-1E9,N54-p_hoy)</f>
        <v/>
      </c>
      <c r="S54" s="72">
        <f>R54/365</f>
        <v/>
      </c>
      <c r="T54" s="69">
        <f>IF(N54="",100,IF(L54=0,M54*S54+100,M54*(1-(1+L54)^(-S54))/L54+100/(1+L54)^S54))</f>
        <v/>
      </c>
      <c r="V54">
        <f>IF(N54="",0,IFERROR(SUMPRODUCT((ABS(u_dias-(S54*365))&lt;=182)*(u_yask&gt;0)*u_yask*u_vm)/SUMPRODUCT((ABS(u_dias-(S54*365))&lt;=182)*(u_yask&gt;0)*u_vm),p_eur))</f>
        <v/>
      </c>
      <c r="W54">
        <f>IF(N54="",0,MAX(mi_t,S54))</f>
        <v/>
      </c>
      <c r="X54">
        <f>IF(N54="",0,CEILING(max_inv/(T54/100),p_den))</f>
        <v/>
      </c>
      <c r="Y54">
        <f>X54*T54/100</f>
        <v/>
      </c>
      <c r="Z54">
        <f>caja-Y54*(1+p_com)</f>
        <v/>
      </c>
      <c r="AA54">
        <f>IF(N54="",0,(Y54*(1+L54)^S54+Z54*(1+V54)^S54)*(1+V54)^(W54-S54))</f>
        <v/>
      </c>
      <c r="AB54">
        <f>IF(V54=0,mi_cupan*mi_t,mi_cupan*((1+V54)^mi_t-1)/V54)</f>
        <v/>
      </c>
      <c r="AC54">
        <f>(mi_nom+AB54-imp_man)*(1+V54)^(W54-mi_t)</f>
        <v/>
      </c>
      <c r="AD54">
        <f>AA54-AC54</f>
        <v/>
      </c>
      <c r="AE54">
        <f>IF(N54="",0,(D54=mi_div)*(G54&lt;&gt;"")*(G54&lt;=mi_rank)*(ABS(R54-mi_dias)&lt;=730)*(E54&lt;&gt;mi_isin)*(R54&gt;0)*(R54&lt;=4380)*(L54&lt;&gt;0)*(COUNTIF(E$2:E54,E54)=1))</f>
        <v/>
      </c>
      <c r="AF54">
        <f>IF(AND(AE54=1),AH54-ROW()*0.000001,-1E15)</f>
        <v/>
      </c>
      <c r="AG54">
        <f>IF(N54="",0,Y54*((1+L54)^S54*(1+V54)^(W54-S54)-(1+L54)^mi_t*(1+V54)^(W54-mi_t)))</f>
        <v/>
      </c>
      <c r="AH54">
        <f>IF(S54&gt;=mi_t,AD54-AG54,AD54)</f>
        <v/>
      </c>
    </row>
    <row r="55">
      <c r="H55" s="68" t="n"/>
      <c r="I55" s="69" t="n"/>
      <c r="J55" s="69" t="n"/>
      <c r="K55" s="70" t="n"/>
      <c r="L55" s="70" t="n"/>
      <c r="M55" s="69" t="n"/>
      <c r="N55" s="71" t="n"/>
      <c r="P55" s="68">
        <f>H55*M55/100</f>
        <v/>
      </c>
      <c r="Q55" s="68">
        <f>H55*J55/100</f>
        <v/>
      </c>
      <c r="R55" s="68">
        <f>IF(N55="",-1E9,N55-p_hoy)</f>
        <v/>
      </c>
      <c r="S55" s="72">
        <f>R55/365</f>
        <v/>
      </c>
      <c r="T55" s="69">
        <f>IF(N55="",100,IF(L55=0,M55*S55+100,M55*(1-(1+L55)^(-S55))/L55+100/(1+L55)^S55))</f>
        <v/>
      </c>
      <c r="V55">
        <f>IF(N55="",0,IFERROR(SUMPRODUCT((ABS(u_dias-(S55*365))&lt;=182)*(u_yask&gt;0)*u_yask*u_vm)/SUMPRODUCT((ABS(u_dias-(S55*365))&lt;=182)*(u_yask&gt;0)*u_vm),p_eur))</f>
        <v/>
      </c>
      <c r="W55">
        <f>IF(N55="",0,MAX(mi_t,S55))</f>
        <v/>
      </c>
      <c r="X55">
        <f>IF(N55="",0,CEILING(max_inv/(T55/100),p_den))</f>
        <v/>
      </c>
      <c r="Y55">
        <f>X55*T55/100</f>
        <v/>
      </c>
      <c r="Z55">
        <f>caja-Y55*(1+p_com)</f>
        <v/>
      </c>
      <c r="AA55">
        <f>IF(N55="",0,(Y55*(1+L55)^S55+Z55*(1+V55)^S55)*(1+V55)^(W55-S55))</f>
        <v/>
      </c>
      <c r="AB55">
        <f>IF(V55=0,mi_cupan*mi_t,mi_cupan*((1+V55)^mi_t-1)/V55)</f>
        <v/>
      </c>
      <c r="AC55">
        <f>(mi_nom+AB55-imp_man)*(1+V55)^(W55-mi_t)</f>
        <v/>
      </c>
      <c r="AD55">
        <f>AA55-AC55</f>
        <v/>
      </c>
      <c r="AE55">
        <f>IF(N55="",0,(D55=mi_div)*(G55&lt;&gt;"")*(G55&lt;=mi_rank)*(ABS(R55-mi_dias)&lt;=730)*(E55&lt;&gt;mi_isin)*(R55&gt;0)*(R55&lt;=4380)*(L55&lt;&gt;0)*(COUNTIF(E$2:E55,E55)=1))</f>
        <v/>
      </c>
      <c r="AF55">
        <f>IF(AND(AE55=1),AH55-ROW()*0.000001,-1E15)</f>
        <v/>
      </c>
      <c r="AG55">
        <f>IF(N55="",0,Y55*((1+L55)^S55*(1+V55)^(W55-S55)-(1+L55)^mi_t*(1+V55)^(W55-mi_t)))</f>
        <v/>
      </c>
      <c r="AH55">
        <f>IF(S55&gt;=mi_t,AD55-AG55,AD55)</f>
        <v/>
      </c>
    </row>
    <row r="56">
      <c r="H56" s="68" t="n"/>
      <c r="I56" s="69" t="n"/>
      <c r="J56" s="69" t="n"/>
      <c r="K56" s="70" t="n"/>
      <c r="L56" s="70" t="n"/>
      <c r="M56" s="69" t="n"/>
      <c r="N56" s="71" t="n"/>
      <c r="P56" s="68">
        <f>H56*M56/100</f>
        <v/>
      </c>
      <c r="Q56" s="68">
        <f>H56*J56/100</f>
        <v/>
      </c>
      <c r="R56" s="68">
        <f>IF(N56="",-1E9,N56-p_hoy)</f>
        <v/>
      </c>
      <c r="S56" s="72">
        <f>R56/365</f>
        <v/>
      </c>
      <c r="T56" s="69">
        <f>IF(N56="",100,IF(L56=0,M56*S56+100,M56*(1-(1+L56)^(-S56))/L56+100/(1+L56)^S56))</f>
        <v/>
      </c>
      <c r="V56">
        <f>IF(N56="",0,IFERROR(SUMPRODUCT((ABS(u_dias-(S56*365))&lt;=182)*(u_yask&gt;0)*u_yask*u_vm)/SUMPRODUCT((ABS(u_dias-(S56*365))&lt;=182)*(u_yask&gt;0)*u_vm),p_eur))</f>
        <v/>
      </c>
      <c r="W56">
        <f>IF(N56="",0,MAX(mi_t,S56))</f>
        <v/>
      </c>
      <c r="X56">
        <f>IF(N56="",0,CEILING(max_inv/(T56/100),p_den))</f>
        <v/>
      </c>
      <c r="Y56">
        <f>X56*T56/100</f>
        <v/>
      </c>
      <c r="Z56">
        <f>caja-Y56*(1+p_com)</f>
        <v/>
      </c>
      <c r="AA56">
        <f>IF(N56="",0,(Y56*(1+L56)^S56+Z56*(1+V56)^S56)*(1+V56)^(W56-S56))</f>
        <v/>
      </c>
      <c r="AB56">
        <f>IF(V56=0,mi_cupan*mi_t,mi_cupan*((1+V56)^mi_t-1)/V56)</f>
        <v/>
      </c>
      <c r="AC56">
        <f>(mi_nom+AB56-imp_man)*(1+V56)^(W56-mi_t)</f>
        <v/>
      </c>
      <c r="AD56">
        <f>AA56-AC56</f>
        <v/>
      </c>
      <c r="AE56">
        <f>IF(N56="",0,(D56=mi_div)*(G56&lt;&gt;"")*(G56&lt;=mi_rank)*(ABS(R56-mi_dias)&lt;=730)*(E56&lt;&gt;mi_isin)*(R56&gt;0)*(R56&lt;=4380)*(L56&lt;&gt;0)*(COUNTIF(E$2:E56,E56)=1))</f>
        <v/>
      </c>
      <c r="AF56">
        <f>IF(AND(AE56=1),AH56-ROW()*0.000001,-1E15)</f>
        <v/>
      </c>
      <c r="AG56">
        <f>IF(N56="",0,Y56*((1+L56)^S56*(1+V56)^(W56-S56)-(1+L56)^mi_t*(1+V56)^(W56-mi_t)))</f>
        <v/>
      </c>
      <c r="AH56">
        <f>IF(S56&gt;=mi_t,AD56-AG56,AD56)</f>
        <v/>
      </c>
    </row>
    <row r="57">
      <c r="H57" s="68" t="n"/>
      <c r="I57" s="69" t="n"/>
      <c r="J57" s="69" t="n"/>
      <c r="K57" s="70" t="n"/>
      <c r="L57" s="70" t="n"/>
      <c r="M57" s="69" t="n"/>
      <c r="N57" s="71" t="n"/>
      <c r="P57" s="68">
        <f>H57*M57/100</f>
        <v/>
      </c>
      <c r="Q57" s="68">
        <f>H57*J57/100</f>
        <v/>
      </c>
      <c r="R57" s="68">
        <f>IF(N57="",-1E9,N57-p_hoy)</f>
        <v/>
      </c>
      <c r="S57" s="72">
        <f>R57/365</f>
        <v/>
      </c>
      <c r="T57" s="69">
        <f>IF(N57="",100,IF(L57=0,M57*S57+100,M57*(1-(1+L57)^(-S57))/L57+100/(1+L57)^S57))</f>
        <v/>
      </c>
      <c r="V57">
        <f>IF(N57="",0,IFERROR(SUMPRODUCT((ABS(u_dias-(S57*365))&lt;=182)*(u_yask&gt;0)*u_yask*u_vm)/SUMPRODUCT((ABS(u_dias-(S57*365))&lt;=182)*(u_yask&gt;0)*u_vm),p_eur))</f>
        <v/>
      </c>
      <c r="W57">
        <f>IF(N57="",0,MAX(mi_t,S57))</f>
        <v/>
      </c>
      <c r="X57">
        <f>IF(N57="",0,CEILING(max_inv/(T57/100),p_den))</f>
        <v/>
      </c>
      <c r="Y57">
        <f>X57*T57/100</f>
        <v/>
      </c>
      <c r="Z57">
        <f>caja-Y57*(1+p_com)</f>
        <v/>
      </c>
      <c r="AA57">
        <f>IF(N57="",0,(Y57*(1+L57)^S57+Z57*(1+V57)^S57)*(1+V57)^(W57-S57))</f>
        <v/>
      </c>
      <c r="AB57">
        <f>IF(V57=0,mi_cupan*mi_t,mi_cupan*((1+V57)^mi_t-1)/V57)</f>
        <v/>
      </c>
      <c r="AC57">
        <f>(mi_nom+AB57-imp_man)*(1+V57)^(W57-mi_t)</f>
        <v/>
      </c>
      <c r="AD57">
        <f>AA57-AC57</f>
        <v/>
      </c>
      <c r="AE57">
        <f>IF(N57="",0,(D57=mi_div)*(G57&lt;&gt;"")*(G57&lt;=mi_rank)*(ABS(R57-mi_dias)&lt;=730)*(E57&lt;&gt;mi_isin)*(R57&gt;0)*(R57&lt;=4380)*(L57&lt;&gt;0)*(COUNTIF(E$2:E57,E57)=1))</f>
        <v/>
      </c>
      <c r="AF57">
        <f>IF(AND(AE57=1),AH57-ROW()*0.000001,-1E15)</f>
        <v/>
      </c>
      <c r="AG57">
        <f>IF(N57="",0,Y57*((1+L57)^S57*(1+V57)^(W57-S57)-(1+L57)^mi_t*(1+V57)^(W57-mi_t)))</f>
        <v/>
      </c>
      <c r="AH57">
        <f>IF(S57&gt;=mi_t,AD57-AG57,AD57)</f>
        <v/>
      </c>
    </row>
    <row r="58">
      <c r="H58" s="68" t="n"/>
      <c r="I58" s="69" t="n"/>
      <c r="J58" s="69" t="n"/>
      <c r="K58" s="70" t="n"/>
      <c r="L58" s="70" t="n"/>
      <c r="M58" s="69" t="n"/>
      <c r="N58" s="71" t="n"/>
      <c r="P58" s="68">
        <f>H58*M58/100</f>
        <v/>
      </c>
      <c r="Q58" s="68">
        <f>H58*J58/100</f>
        <v/>
      </c>
      <c r="R58" s="68">
        <f>IF(N58="",-1E9,N58-p_hoy)</f>
        <v/>
      </c>
      <c r="S58" s="72">
        <f>R58/365</f>
        <v/>
      </c>
      <c r="T58" s="69">
        <f>IF(N58="",100,IF(L58=0,M58*S58+100,M58*(1-(1+L58)^(-S58))/L58+100/(1+L58)^S58))</f>
        <v/>
      </c>
      <c r="V58">
        <f>IF(N58="",0,IFERROR(SUMPRODUCT((ABS(u_dias-(S58*365))&lt;=182)*(u_yask&gt;0)*u_yask*u_vm)/SUMPRODUCT((ABS(u_dias-(S58*365))&lt;=182)*(u_yask&gt;0)*u_vm),p_eur))</f>
        <v/>
      </c>
      <c r="W58">
        <f>IF(N58="",0,MAX(mi_t,S58))</f>
        <v/>
      </c>
      <c r="X58">
        <f>IF(N58="",0,CEILING(max_inv/(T58/100),p_den))</f>
        <v/>
      </c>
      <c r="Y58">
        <f>X58*T58/100</f>
        <v/>
      </c>
      <c r="Z58">
        <f>caja-Y58*(1+p_com)</f>
        <v/>
      </c>
      <c r="AA58">
        <f>IF(N58="",0,(Y58*(1+L58)^S58+Z58*(1+V58)^S58)*(1+V58)^(W58-S58))</f>
        <v/>
      </c>
      <c r="AB58">
        <f>IF(V58=0,mi_cupan*mi_t,mi_cupan*((1+V58)^mi_t-1)/V58)</f>
        <v/>
      </c>
      <c r="AC58">
        <f>(mi_nom+AB58-imp_man)*(1+V58)^(W58-mi_t)</f>
        <v/>
      </c>
      <c r="AD58">
        <f>AA58-AC58</f>
        <v/>
      </c>
      <c r="AE58">
        <f>IF(N58="",0,(D58=mi_div)*(G58&lt;&gt;"")*(G58&lt;=mi_rank)*(ABS(R58-mi_dias)&lt;=730)*(E58&lt;&gt;mi_isin)*(R58&gt;0)*(R58&lt;=4380)*(L58&lt;&gt;0)*(COUNTIF(E$2:E58,E58)=1))</f>
        <v/>
      </c>
      <c r="AF58">
        <f>IF(AND(AE58=1),AH58-ROW()*0.000001,-1E15)</f>
        <v/>
      </c>
      <c r="AG58">
        <f>IF(N58="",0,Y58*((1+L58)^S58*(1+V58)^(W58-S58)-(1+L58)^mi_t*(1+V58)^(W58-mi_t)))</f>
        <v/>
      </c>
      <c r="AH58">
        <f>IF(S58&gt;=mi_t,AD58-AG58,AD58)</f>
        <v/>
      </c>
    </row>
    <row r="59">
      <c r="H59" s="68" t="n"/>
      <c r="I59" s="69" t="n"/>
      <c r="J59" s="69" t="n"/>
      <c r="K59" s="70" t="n"/>
      <c r="L59" s="70" t="n"/>
      <c r="M59" s="69" t="n"/>
      <c r="N59" s="71" t="n"/>
      <c r="P59" s="68">
        <f>H59*M59/100</f>
        <v/>
      </c>
      <c r="Q59" s="68">
        <f>H59*J59/100</f>
        <v/>
      </c>
      <c r="R59" s="68">
        <f>IF(N59="",-1E9,N59-p_hoy)</f>
        <v/>
      </c>
      <c r="S59" s="72">
        <f>R59/365</f>
        <v/>
      </c>
      <c r="T59" s="69">
        <f>IF(N59="",100,IF(L59=0,M59*S59+100,M59*(1-(1+L59)^(-S59))/L59+100/(1+L59)^S59))</f>
        <v/>
      </c>
      <c r="V59">
        <f>IF(N59="",0,IFERROR(SUMPRODUCT((ABS(u_dias-(S59*365))&lt;=182)*(u_yask&gt;0)*u_yask*u_vm)/SUMPRODUCT((ABS(u_dias-(S59*365))&lt;=182)*(u_yask&gt;0)*u_vm),p_eur))</f>
        <v/>
      </c>
      <c r="W59">
        <f>IF(N59="",0,MAX(mi_t,S59))</f>
        <v/>
      </c>
      <c r="X59">
        <f>IF(N59="",0,CEILING(max_inv/(T59/100),p_den))</f>
        <v/>
      </c>
      <c r="Y59">
        <f>X59*T59/100</f>
        <v/>
      </c>
      <c r="Z59">
        <f>caja-Y59*(1+p_com)</f>
        <v/>
      </c>
      <c r="AA59">
        <f>IF(N59="",0,(Y59*(1+L59)^S59+Z59*(1+V59)^S59)*(1+V59)^(W59-S59))</f>
        <v/>
      </c>
      <c r="AB59">
        <f>IF(V59=0,mi_cupan*mi_t,mi_cupan*((1+V59)^mi_t-1)/V59)</f>
        <v/>
      </c>
      <c r="AC59">
        <f>(mi_nom+AB59-imp_man)*(1+V59)^(W59-mi_t)</f>
        <v/>
      </c>
      <c r="AD59">
        <f>AA59-AC59</f>
        <v/>
      </c>
      <c r="AE59">
        <f>IF(N59="",0,(D59=mi_div)*(G59&lt;&gt;"")*(G59&lt;=mi_rank)*(ABS(R59-mi_dias)&lt;=730)*(E59&lt;&gt;mi_isin)*(R59&gt;0)*(R59&lt;=4380)*(L59&lt;&gt;0)*(COUNTIF(E$2:E59,E59)=1))</f>
        <v/>
      </c>
      <c r="AF59">
        <f>IF(AND(AE59=1),AH59-ROW()*0.000001,-1E15)</f>
        <v/>
      </c>
      <c r="AG59">
        <f>IF(N59="",0,Y59*((1+L59)^S59*(1+V59)^(W59-S59)-(1+L59)^mi_t*(1+V59)^(W59-mi_t)))</f>
        <v/>
      </c>
      <c r="AH59">
        <f>IF(S59&gt;=mi_t,AD59-AG59,AD59)</f>
        <v/>
      </c>
    </row>
    <row r="60">
      <c r="H60" s="68" t="n"/>
      <c r="I60" s="69" t="n"/>
      <c r="J60" s="69" t="n"/>
      <c r="K60" s="70" t="n"/>
      <c r="L60" s="70" t="n"/>
      <c r="M60" s="69" t="n"/>
      <c r="N60" s="71" t="n"/>
      <c r="P60" s="68">
        <f>H60*M60/100</f>
        <v/>
      </c>
      <c r="Q60" s="68">
        <f>H60*J60/100</f>
        <v/>
      </c>
      <c r="R60" s="68">
        <f>IF(N60="",-1E9,N60-p_hoy)</f>
        <v/>
      </c>
      <c r="S60" s="72">
        <f>R60/365</f>
        <v/>
      </c>
      <c r="T60" s="69">
        <f>IF(N60="",100,IF(L60=0,M60*S60+100,M60*(1-(1+L60)^(-S60))/L60+100/(1+L60)^S60))</f>
        <v/>
      </c>
      <c r="V60">
        <f>IF(N60="",0,IFERROR(SUMPRODUCT((ABS(u_dias-(S60*365))&lt;=182)*(u_yask&gt;0)*u_yask*u_vm)/SUMPRODUCT((ABS(u_dias-(S60*365))&lt;=182)*(u_yask&gt;0)*u_vm),p_eur))</f>
        <v/>
      </c>
      <c r="W60">
        <f>IF(N60="",0,MAX(mi_t,S60))</f>
        <v/>
      </c>
      <c r="X60">
        <f>IF(N60="",0,CEILING(max_inv/(T60/100),p_den))</f>
        <v/>
      </c>
      <c r="Y60">
        <f>X60*T60/100</f>
        <v/>
      </c>
      <c r="Z60">
        <f>caja-Y60*(1+p_com)</f>
        <v/>
      </c>
      <c r="AA60">
        <f>IF(N60="",0,(Y60*(1+L60)^S60+Z60*(1+V60)^S60)*(1+V60)^(W60-S60))</f>
        <v/>
      </c>
      <c r="AB60">
        <f>IF(V60=0,mi_cupan*mi_t,mi_cupan*((1+V60)^mi_t-1)/V60)</f>
        <v/>
      </c>
      <c r="AC60">
        <f>(mi_nom+AB60-imp_man)*(1+V60)^(W60-mi_t)</f>
        <v/>
      </c>
      <c r="AD60">
        <f>AA60-AC60</f>
        <v/>
      </c>
      <c r="AE60">
        <f>IF(N60="",0,(D60=mi_div)*(G60&lt;&gt;"")*(G60&lt;=mi_rank)*(ABS(R60-mi_dias)&lt;=730)*(E60&lt;&gt;mi_isin)*(R60&gt;0)*(R60&lt;=4380)*(L60&lt;&gt;0)*(COUNTIF(E$2:E60,E60)=1))</f>
        <v/>
      </c>
      <c r="AF60">
        <f>IF(AND(AE60=1),AH60-ROW()*0.000001,-1E15)</f>
        <v/>
      </c>
      <c r="AG60">
        <f>IF(N60="",0,Y60*((1+L60)^S60*(1+V60)^(W60-S60)-(1+L60)^mi_t*(1+V60)^(W60-mi_t)))</f>
        <v/>
      </c>
      <c r="AH60">
        <f>IF(S60&gt;=mi_t,AD60-AG60,AD60)</f>
        <v/>
      </c>
    </row>
    <row r="61">
      <c r="H61" s="68" t="n"/>
      <c r="I61" s="69" t="n"/>
      <c r="J61" s="69" t="n"/>
      <c r="K61" s="70" t="n"/>
      <c r="L61" s="70" t="n"/>
      <c r="M61" s="69" t="n"/>
      <c r="N61" s="71" t="n"/>
      <c r="P61" s="68">
        <f>H61*M61/100</f>
        <v/>
      </c>
      <c r="Q61" s="68">
        <f>H61*J61/100</f>
        <v/>
      </c>
      <c r="R61" s="68">
        <f>IF(N61="",-1E9,N61-p_hoy)</f>
        <v/>
      </c>
      <c r="S61" s="72">
        <f>R61/365</f>
        <v/>
      </c>
      <c r="T61" s="69">
        <f>IF(N61="",100,IF(L61=0,M61*S61+100,M61*(1-(1+L61)^(-S61))/L61+100/(1+L61)^S61))</f>
        <v/>
      </c>
      <c r="V61">
        <f>IF(N61="",0,IFERROR(SUMPRODUCT((ABS(u_dias-(S61*365))&lt;=182)*(u_yask&gt;0)*u_yask*u_vm)/SUMPRODUCT((ABS(u_dias-(S61*365))&lt;=182)*(u_yask&gt;0)*u_vm),p_eur))</f>
        <v/>
      </c>
      <c r="W61">
        <f>IF(N61="",0,MAX(mi_t,S61))</f>
        <v/>
      </c>
      <c r="X61">
        <f>IF(N61="",0,CEILING(max_inv/(T61/100),p_den))</f>
        <v/>
      </c>
      <c r="Y61">
        <f>X61*T61/100</f>
        <v/>
      </c>
      <c r="Z61">
        <f>caja-Y61*(1+p_com)</f>
        <v/>
      </c>
      <c r="AA61">
        <f>IF(N61="",0,(Y61*(1+L61)^S61+Z61*(1+V61)^S61)*(1+V61)^(W61-S61))</f>
        <v/>
      </c>
      <c r="AB61">
        <f>IF(V61=0,mi_cupan*mi_t,mi_cupan*((1+V61)^mi_t-1)/V61)</f>
        <v/>
      </c>
      <c r="AC61">
        <f>(mi_nom+AB61-imp_man)*(1+V61)^(W61-mi_t)</f>
        <v/>
      </c>
      <c r="AD61">
        <f>AA61-AC61</f>
        <v/>
      </c>
      <c r="AE61">
        <f>IF(N61="",0,(D61=mi_div)*(G61&lt;&gt;"")*(G61&lt;=mi_rank)*(ABS(R61-mi_dias)&lt;=730)*(E61&lt;&gt;mi_isin)*(R61&gt;0)*(R61&lt;=4380)*(L61&lt;&gt;0)*(COUNTIF(E$2:E61,E61)=1))</f>
        <v/>
      </c>
      <c r="AF61">
        <f>IF(AND(AE61=1),AH61-ROW()*0.000001,-1E15)</f>
        <v/>
      </c>
      <c r="AG61">
        <f>IF(N61="",0,Y61*((1+L61)^S61*(1+V61)^(W61-S61)-(1+L61)^mi_t*(1+V61)^(W61-mi_t)))</f>
        <v/>
      </c>
      <c r="AH61">
        <f>IF(S61&gt;=mi_t,AD61-AG61,AD61)</f>
        <v/>
      </c>
    </row>
    <row r="62">
      <c r="H62" s="68" t="n"/>
      <c r="I62" s="69" t="n"/>
      <c r="J62" s="69" t="n"/>
      <c r="K62" s="70" t="n"/>
      <c r="L62" s="70" t="n"/>
      <c r="M62" s="69" t="n"/>
      <c r="N62" s="71" t="n"/>
      <c r="P62" s="68">
        <f>H62*M62/100</f>
        <v/>
      </c>
      <c r="Q62" s="68">
        <f>H62*J62/100</f>
        <v/>
      </c>
      <c r="R62" s="68">
        <f>IF(N62="",-1E9,N62-p_hoy)</f>
        <v/>
      </c>
      <c r="S62" s="72">
        <f>R62/365</f>
        <v/>
      </c>
      <c r="T62" s="69">
        <f>IF(N62="",100,IF(L62=0,M62*S62+100,M62*(1-(1+L62)^(-S62))/L62+100/(1+L62)^S62))</f>
        <v/>
      </c>
      <c r="V62">
        <f>IF(N62="",0,IFERROR(SUMPRODUCT((ABS(u_dias-(S62*365))&lt;=182)*(u_yask&gt;0)*u_yask*u_vm)/SUMPRODUCT((ABS(u_dias-(S62*365))&lt;=182)*(u_yask&gt;0)*u_vm),p_eur))</f>
        <v/>
      </c>
      <c r="W62">
        <f>IF(N62="",0,MAX(mi_t,S62))</f>
        <v/>
      </c>
      <c r="X62">
        <f>IF(N62="",0,CEILING(max_inv/(T62/100),p_den))</f>
        <v/>
      </c>
      <c r="Y62">
        <f>X62*T62/100</f>
        <v/>
      </c>
      <c r="Z62">
        <f>caja-Y62*(1+p_com)</f>
        <v/>
      </c>
      <c r="AA62">
        <f>IF(N62="",0,(Y62*(1+L62)^S62+Z62*(1+V62)^S62)*(1+V62)^(W62-S62))</f>
        <v/>
      </c>
      <c r="AB62">
        <f>IF(V62=0,mi_cupan*mi_t,mi_cupan*((1+V62)^mi_t-1)/V62)</f>
        <v/>
      </c>
      <c r="AC62">
        <f>(mi_nom+AB62-imp_man)*(1+V62)^(W62-mi_t)</f>
        <v/>
      </c>
      <c r="AD62">
        <f>AA62-AC62</f>
        <v/>
      </c>
      <c r="AE62">
        <f>IF(N62="",0,(D62=mi_div)*(G62&lt;&gt;"")*(G62&lt;=mi_rank)*(ABS(R62-mi_dias)&lt;=730)*(E62&lt;&gt;mi_isin)*(R62&gt;0)*(R62&lt;=4380)*(L62&lt;&gt;0)*(COUNTIF(E$2:E62,E62)=1))</f>
        <v/>
      </c>
      <c r="AF62">
        <f>IF(AND(AE62=1),AH62-ROW()*0.000001,-1E15)</f>
        <v/>
      </c>
      <c r="AG62">
        <f>IF(N62="",0,Y62*((1+L62)^S62*(1+V62)^(W62-S62)-(1+L62)^mi_t*(1+V62)^(W62-mi_t)))</f>
        <v/>
      </c>
      <c r="AH62">
        <f>IF(S62&gt;=mi_t,AD62-AG62,AD62)</f>
        <v/>
      </c>
    </row>
    <row r="63">
      <c r="H63" s="68" t="n"/>
      <c r="I63" s="69" t="n"/>
      <c r="J63" s="69" t="n"/>
      <c r="K63" s="70" t="n"/>
      <c r="L63" s="70" t="n"/>
      <c r="M63" s="69" t="n"/>
      <c r="N63" s="71" t="n"/>
      <c r="P63" s="68">
        <f>H63*M63/100</f>
        <v/>
      </c>
      <c r="Q63" s="68">
        <f>H63*J63/100</f>
        <v/>
      </c>
      <c r="R63" s="68">
        <f>IF(N63="",-1E9,N63-p_hoy)</f>
        <v/>
      </c>
      <c r="S63" s="72">
        <f>R63/365</f>
        <v/>
      </c>
      <c r="T63" s="69">
        <f>IF(N63="",100,IF(L63=0,M63*S63+100,M63*(1-(1+L63)^(-S63))/L63+100/(1+L63)^S63))</f>
        <v/>
      </c>
      <c r="V63">
        <f>IF(N63="",0,IFERROR(SUMPRODUCT((ABS(u_dias-(S63*365))&lt;=182)*(u_yask&gt;0)*u_yask*u_vm)/SUMPRODUCT((ABS(u_dias-(S63*365))&lt;=182)*(u_yask&gt;0)*u_vm),p_eur))</f>
        <v/>
      </c>
      <c r="W63">
        <f>IF(N63="",0,MAX(mi_t,S63))</f>
        <v/>
      </c>
      <c r="X63">
        <f>IF(N63="",0,CEILING(max_inv/(T63/100),p_den))</f>
        <v/>
      </c>
      <c r="Y63">
        <f>X63*T63/100</f>
        <v/>
      </c>
      <c r="Z63">
        <f>caja-Y63*(1+p_com)</f>
        <v/>
      </c>
      <c r="AA63">
        <f>IF(N63="",0,(Y63*(1+L63)^S63+Z63*(1+V63)^S63)*(1+V63)^(W63-S63))</f>
        <v/>
      </c>
      <c r="AB63">
        <f>IF(V63=0,mi_cupan*mi_t,mi_cupan*((1+V63)^mi_t-1)/V63)</f>
        <v/>
      </c>
      <c r="AC63">
        <f>(mi_nom+AB63-imp_man)*(1+V63)^(W63-mi_t)</f>
        <v/>
      </c>
      <c r="AD63">
        <f>AA63-AC63</f>
        <v/>
      </c>
      <c r="AE63">
        <f>IF(N63="",0,(D63=mi_div)*(G63&lt;&gt;"")*(G63&lt;=mi_rank)*(ABS(R63-mi_dias)&lt;=730)*(E63&lt;&gt;mi_isin)*(R63&gt;0)*(R63&lt;=4380)*(L63&lt;&gt;0)*(COUNTIF(E$2:E63,E63)=1))</f>
        <v/>
      </c>
      <c r="AF63">
        <f>IF(AND(AE63=1),AH63-ROW()*0.000001,-1E15)</f>
        <v/>
      </c>
      <c r="AG63">
        <f>IF(N63="",0,Y63*((1+L63)^S63*(1+V63)^(W63-S63)-(1+L63)^mi_t*(1+V63)^(W63-mi_t)))</f>
        <v/>
      </c>
      <c r="AH63">
        <f>IF(S63&gt;=mi_t,AD63-AG63,AD63)</f>
        <v/>
      </c>
    </row>
    <row r="64">
      <c r="H64" s="68" t="n"/>
      <c r="I64" s="69" t="n"/>
      <c r="J64" s="69" t="n"/>
      <c r="K64" s="70" t="n"/>
      <c r="L64" s="70" t="n"/>
      <c r="M64" s="69" t="n"/>
      <c r="N64" s="71" t="n"/>
      <c r="P64" s="68">
        <f>H64*M64/100</f>
        <v/>
      </c>
      <c r="Q64" s="68">
        <f>H64*J64/100</f>
        <v/>
      </c>
      <c r="R64" s="68">
        <f>IF(N64="",-1E9,N64-p_hoy)</f>
        <v/>
      </c>
      <c r="S64" s="72">
        <f>R64/365</f>
        <v/>
      </c>
      <c r="T64" s="69">
        <f>IF(N64="",100,IF(L64=0,M64*S64+100,M64*(1-(1+L64)^(-S64))/L64+100/(1+L64)^S64))</f>
        <v/>
      </c>
      <c r="V64">
        <f>IF(N64="",0,IFERROR(SUMPRODUCT((ABS(u_dias-(S64*365))&lt;=182)*(u_yask&gt;0)*u_yask*u_vm)/SUMPRODUCT((ABS(u_dias-(S64*365))&lt;=182)*(u_yask&gt;0)*u_vm),p_eur))</f>
        <v/>
      </c>
      <c r="W64">
        <f>IF(N64="",0,MAX(mi_t,S64))</f>
        <v/>
      </c>
      <c r="X64">
        <f>IF(N64="",0,CEILING(max_inv/(T64/100),p_den))</f>
        <v/>
      </c>
      <c r="Y64">
        <f>X64*T64/100</f>
        <v/>
      </c>
      <c r="Z64">
        <f>caja-Y64*(1+p_com)</f>
        <v/>
      </c>
      <c r="AA64">
        <f>IF(N64="",0,(Y64*(1+L64)^S64+Z64*(1+V64)^S64)*(1+V64)^(W64-S64))</f>
        <v/>
      </c>
      <c r="AB64">
        <f>IF(V64=0,mi_cupan*mi_t,mi_cupan*((1+V64)^mi_t-1)/V64)</f>
        <v/>
      </c>
      <c r="AC64">
        <f>(mi_nom+AB64-imp_man)*(1+V64)^(W64-mi_t)</f>
        <v/>
      </c>
      <c r="AD64">
        <f>AA64-AC64</f>
        <v/>
      </c>
      <c r="AE64">
        <f>IF(N64="",0,(D64=mi_div)*(G64&lt;&gt;"")*(G64&lt;=mi_rank)*(ABS(R64-mi_dias)&lt;=730)*(E64&lt;&gt;mi_isin)*(R64&gt;0)*(R64&lt;=4380)*(L64&lt;&gt;0)*(COUNTIF(E$2:E64,E64)=1))</f>
        <v/>
      </c>
      <c r="AF64">
        <f>IF(AND(AE64=1),AH64-ROW()*0.000001,-1E15)</f>
        <v/>
      </c>
      <c r="AG64">
        <f>IF(N64="",0,Y64*((1+L64)^S64*(1+V64)^(W64-S64)-(1+L64)^mi_t*(1+V64)^(W64-mi_t)))</f>
        <v/>
      </c>
      <c r="AH64">
        <f>IF(S64&gt;=mi_t,AD64-AG64,AD64)</f>
        <v/>
      </c>
    </row>
    <row r="65">
      <c r="H65" s="68" t="n"/>
      <c r="I65" s="69" t="n"/>
      <c r="J65" s="69" t="n"/>
      <c r="K65" s="70" t="n"/>
      <c r="L65" s="70" t="n"/>
      <c r="M65" s="69" t="n"/>
      <c r="N65" s="71" t="n"/>
      <c r="P65" s="68">
        <f>H65*M65/100</f>
        <v/>
      </c>
      <c r="Q65" s="68">
        <f>H65*J65/100</f>
        <v/>
      </c>
      <c r="R65" s="68">
        <f>IF(N65="",-1E9,N65-p_hoy)</f>
        <v/>
      </c>
      <c r="S65" s="72">
        <f>R65/365</f>
        <v/>
      </c>
      <c r="T65" s="69">
        <f>IF(N65="",100,IF(L65=0,M65*S65+100,M65*(1-(1+L65)^(-S65))/L65+100/(1+L65)^S65))</f>
        <v/>
      </c>
      <c r="V65">
        <f>IF(N65="",0,IFERROR(SUMPRODUCT((ABS(u_dias-(S65*365))&lt;=182)*(u_yask&gt;0)*u_yask*u_vm)/SUMPRODUCT((ABS(u_dias-(S65*365))&lt;=182)*(u_yask&gt;0)*u_vm),p_eur))</f>
        <v/>
      </c>
      <c r="W65">
        <f>IF(N65="",0,MAX(mi_t,S65))</f>
        <v/>
      </c>
      <c r="X65">
        <f>IF(N65="",0,CEILING(max_inv/(T65/100),p_den))</f>
        <v/>
      </c>
      <c r="Y65">
        <f>X65*T65/100</f>
        <v/>
      </c>
      <c r="Z65">
        <f>caja-Y65*(1+p_com)</f>
        <v/>
      </c>
      <c r="AA65">
        <f>IF(N65="",0,(Y65*(1+L65)^S65+Z65*(1+V65)^S65)*(1+V65)^(W65-S65))</f>
        <v/>
      </c>
      <c r="AB65">
        <f>IF(V65=0,mi_cupan*mi_t,mi_cupan*((1+V65)^mi_t-1)/V65)</f>
        <v/>
      </c>
      <c r="AC65">
        <f>(mi_nom+AB65-imp_man)*(1+V65)^(W65-mi_t)</f>
        <v/>
      </c>
      <c r="AD65">
        <f>AA65-AC65</f>
        <v/>
      </c>
      <c r="AE65">
        <f>IF(N65="",0,(D65=mi_div)*(G65&lt;&gt;"")*(G65&lt;=mi_rank)*(ABS(R65-mi_dias)&lt;=730)*(E65&lt;&gt;mi_isin)*(R65&gt;0)*(R65&lt;=4380)*(L65&lt;&gt;0)*(COUNTIF(E$2:E65,E65)=1))</f>
        <v/>
      </c>
      <c r="AF65">
        <f>IF(AND(AE65=1),AH65-ROW()*0.000001,-1E15)</f>
        <v/>
      </c>
      <c r="AG65">
        <f>IF(N65="",0,Y65*((1+L65)^S65*(1+V65)^(W65-S65)-(1+L65)^mi_t*(1+V65)^(W65-mi_t)))</f>
        <v/>
      </c>
      <c r="AH65">
        <f>IF(S65&gt;=mi_t,AD65-AG65,AD65)</f>
        <v/>
      </c>
    </row>
    <row r="66">
      <c r="H66" s="68" t="n"/>
      <c r="I66" s="69" t="n"/>
      <c r="J66" s="69" t="n"/>
      <c r="K66" s="70" t="n"/>
      <c r="L66" s="70" t="n"/>
      <c r="M66" s="69" t="n"/>
      <c r="N66" s="71" t="n"/>
      <c r="P66" s="68">
        <f>H66*M66/100</f>
        <v/>
      </c>
      <c r="Q66" s="68">
        <f>H66*J66/100</f>
        <v/>
      </c>
      <c r="R66" s="68">
        <f>IF(N66="",-1E9,N66-p_hoy)</f>
        <v/>
      </c>
      <c r="S66" s="72">
        <f>R66/365</f>
        <v/>
      </c>
      <c r="T66" s="69">
        <f>IF(N66="",100,IF(L66=0,M66*S66+100,M66*(1-(1+L66)^(-S66))/L66+100/(1+L66)^S66))</f>
        <v/>
      </c>
      <c r="V66">
        <f>IF(N66="",0,IFERROR(SUMPRODUCT((ABS(u_dias-(S66*365))&lt;=182)*(u_yask&gt;0)*u_yask*u_vm)/SUMPRODUCT((ABS(u_dias-(S66*365))&lt;=182)*(u_yask&gt;0)*u_vm),p_eur))</f>
        <v/>
      </c>
      <c r="W66">
        <f>IF(N66="",0,MAX(mi_t,S66))</f>
        <v/>
      </c>
      <c r="X66">
        <f>IF(N66="",0,CEILING(max_inv/(T66/100),p_den))</f>
        <v/>
      </c>
      <c r="Y66">
        <f>X66*T66/100</f>
        <v/>
      </c>
      <c r="Z66">
        <f>caja-Y66*(1+p_com)</f>
        <v/>
      </c>
      <c r="AA66">
        <f>IF(N66="",0,(Y66*(1+L66)^S66+Z66*(1+V66)^S66)*(1+V66)^(W66-S66))</f>
        <v/>
      </c>
      <c r="AB66">
        <f>IF(V66=0,mi_cupan*mi_t,mi_cupan*((1+V66)^mi_t-1)/V66)</f>
        <v/>
      </c>
      <c r="AC66">
        <f>(mi_nom+AB66-imp_man)*(1+V66)^(W66-mi_t)</f>
        <v/>
      </c>
      <c r="AD66">
        <f>AA66-AC66</f>
        <v/>
      </c>
      <c r="AE66">
        <f>IF(N66="",0,(D66=mi_div)*(G66&lt;&gt;"")*(G66&lt;=mi_rank)*(ABS(R66-mi_dias)&lt;=730)*(E66&lt;&gt;mi_isin)*(R66&gt;0)*(R66&lt;=4380)*(L66&lt;&gt;0)*(COUNTIF(E$2:E66,E66)=1))</f>
        <v/>
      </c>
      <c r="AF66">
        <f>IF(AND(AE66=1),AH66-ROW()*0.000001,-1E15)</f>
        <v/>
      </c>
      <c r="AG66">
        <f>IF(N66="",0,Y66*((1+L66)^S66*(1+V66)^(W66-S66)-(1+L66)^mi_t*(1+V66)^(W66-mi_t)))</f>
        <v/>
      </c>
      <c r="AH66">
        <f>IF(S66&gt;=mi_t,AD66-AG66,AD66)</f>
        <v/>
      </c>
    </row>
    <row r="67">
      <c r="H67" s="68" t="n"/>
      <c r="I67" s="69" t="n"/>
      <c r="J67" s="69" t="n"/>
      <c r="K67" s="70" t="n"/>
      <c r="L67" s="70" t="n"/>
      <c r="M67" s="69" t="n"/>
      <c r="N67" s="71" t="n"/>
      <c r="P67" s="68">
        <f>H67*M67/100</f>
        <v/>
      </c>
      <c r="Q67" s="68">
        <f>H67*J67/100</f>
        <v/>
      </c>
      <c r="R67" s="68">
        <f>IF(N67="",-1E9,N67-p_hoy)</f>
        <v/>
      </c>
      <c r="S67" s="72">
        <f>R67/365</f>
        <v/>
      </c>
      <c r="T67" s="69">
        <f>IF(N67="",100,IF(L67=0,M67*S67+100,M67*(1-(1+L67)^(-S67))/L67+100/(1+L67)^S67))</f>
        <v/>
      </c>
      <c r="V67">
        <f>IF(N67="",0,IFERROR(SUMPRODUCT((ABS(u_dias-(S67*365))&lt;=182)*(u_yask&gt;0)*u_yask*u_vm)/SUMPRODUCT((ABS(u_dias-(S67*365))&lt;=182)*(u_yask&gt;0)*u_vm),p_eur))</f>
        <v/>
      </c>
      <c r="W67">
        <f>IF(N67="",0,MAX(mi_t,S67))</f>
        <v/>
      </c>
      <c r="X67">
        <f>IF(N67="",0,CEILING(max_inv/(T67/100),p_den))</f>
        <v/>
      </c>
      <c r="Y67">
        <f>X67*T67/100</f>
        <v/>
      </c>
      <c r="Z67">
        <f>caja-Y67*(1+p_com)</f>
        <v/>
      </c>
      <c r="AA67">
        <f>IF(N67="",0,(Y67*(1+L67)^S67+Z67*(1+V67)^S67)*(1+V67)^(W67-S67))</f>
        <v/>
      </c>
      <c r="AB67">
        <f>IF(V67=0,mi_cupan*mi_t,mi_cupan*((1+V67)^mi_t-1)/V67)</f>
        <v/>
      </c>
      <c r="AC67">
        <f>(mi_nom+AB67-imp_man)*(1+V67)^(W67-mi_t)</f>
        <v/>
      </c>
      <c r="AD67">
        <f>AA67-AC67</f>
        <v/>
      </c>
      <c r="AE67">
        <f>IF(N67="",0,(D67=mi_div)*(G67&lt;&gt;"")*(G67&lt;=mi_rank)*(ABS(R67-mi_dias)&lt;=730)*(E67&lt;&gt;mi_isin)*(R67&gt;0)*(R67&lt;=4380)*(L67&lt;&gt;0)*(COUNTIF(E$2:E67,E67)=1))</f>
        <v/>
      </c>
      <c r="AF67">
        <f>IF(AND(AE67=1),AH67-ROW()*0.000001,-1E15)</f>
        <v/>
      </c>
      <c r="AG67">
        <f>IF(N67="",0,Y67*((1+L67)^S67*(1+V67)^(W67-S67)-(1+L67)^mi_t*(1+V67)^(W67-mi_t)))</f>
        <v/>
      </c>
      <c r="AH67">
        <f>IF(S67&gt;=mi_t,AD67-AG67,AD67)</f>
        <v/>
      </c>
    </row>
    <row r="68">
      <c r="H68" s="68" t="n"/>
      <c r="I68" s="69" t="n"/>
      <c r="J68" s="69" t="n"/>
      <c r="K68" s="70" t="n"/>
      <c r="L68" s="70" t="n"/>
      <c r="M68" s="69" t="n"/>
      <c r="N68" s="71" t="n"/>
      <c r="P68" s="68">
        <f>H68*M68/100</f>
        <v/>
      </c>
      <c r="Q68" s="68">
        <f>H68*J68/100</f>
        <v/>
      </c>
      <c r="R68" s="68">
        <f>IF(N68="",-1E9,N68-p_hoy)</f>
        <v/>
      </c>
      <c r="S68" s="72">
        <f>R68/365</f>
        <v/>
      </c>
      <c r="T68" s="69">
        <f>IF(N68="",100,IF(L68=0,M68*S68+100,M68*(1-(1+L68)^(-S68))/L68+100/(1+L68)^S68))</f>
        <v/>
      </c>
      <c r="V68">
        <f>IF(N68="",0,IFERROR(SUMPRODUCT((ABS(u_dias-(S68*365))&lt;=182)*(u_yask&gt;0)*u_yask*u_vm)/SUMPRODUCT((ABS(u_dias-(S68*365))&lt;=182)*(u_yask&gt;0)*u_vm),p_eur))</f>
        <v/>
      </c>
      <c r="W68">
        <f>IF(N68="",0,MAX(mi_t,S68))</f>
        <v/>
      </c>
      <c r="X68">
        <f>IF(N68="",0,CEILING(max_inv/(T68/100),p_den))</f>
        <v/>
      </c>
      <c r="Y68">
        <f>X68*T68/100</f>
        <v/>
      </c>
      <c r="Z68">
        <f>caja-Y68*(1+p_com)</f>
        <v/>
      </c>
      <c r="AA68">
        <f>IF(N68="",0,(Y68*(1+L68)^S68+Z68*(1+V68)^S68)*(1+V68)^(W68-S68))</f>
        <v/>
      </c>
      <c r="AB68">
        <f>IF(V68=0,mi_cupan*mi_t,mi_cupan*((1+V68)^mi_t-1)/V68)</f>
        <v/>
      </c>
      <c r="AC68">
        <f>(mi_nom+AB68-imp_man)*(1+V68)^(W68-mi_t)</f>
        <v/>
      </c>
      <c r="AD68">
        <f>AA68-AC68</f>
        <v/>
      </c>
      <c r="AE68">
        <f>IF(N68="",0,(D68=mi_div)*(G68&lt;&gt;"")*(G68&lt;=mi_rank)*(ABS(R68-mi_dias)&lt;=730)*(E68&lt;&gt;mi_isin)*(R68&gt;0)*(R68&lt;=4380)*(L68&lt;&gt;0)*(COUNTIF(E$2:E68,E68)=1))</f>
        <v/>
      </c>
      <c r="AF68">
        <f>IF(AND(AE68=1),AH68-ROW()*0.000001,-1E15)</f>
        <v/>
      </c>
      <c r="AG68">
        <f>IF(N68="",0,Y68*((1+L68)^S68*(1+V68)^(W68-S68)-(1+L68)^mi_t*(1+V68)^(W68-mi_t)))</f>
        <v/>
      </c>
      <c r="AH68">
        <f>IF(S68&gt;=mi_t,AD68-AG68,AD68)</f>
        <v/>
      </c>
    </row>
    <row r="69">
      <c r="H69" s="68" t="n"/>
      <c r="I69" s="69" t="n"/>
      <c r="J69" s="69" t="n"/>
      <c r="K69" s="70" t="n"/>
      <c r="L69" s="70" t="n"/>
      <c r="M69" s="69" t="n"/>
      <c r="N69" s="71" t="n"/>
      <c r="P69" s="68">
        <f>H69*M69/100</f>
        <v/>
      </c>
      <c r="Q69" s="68">
        <f>H69*J69/100</f>
        <v/>
      </c>
      <c r="R69" s="68">
        <f>IF(N69="",-1E9,N69-p_hoy)</f>
        <v/>
      </c>
      <c r="S69" s="72">
        <f>R69/365</f>
        <v/>
      </c>
      <c r="T69" s="69">
        <f>IF(N69="",100,IF(L69=0,M69*S69+100,M69*(1-(1+L69)^(-S69))/L69+100/(1+L69)^S69))</f>
        <v/>
      </c>
      <c r="V69">
        <f>IF(N69="",0,IFERROR(SUMPRODUCT((ABS(u_dias-(S69*365))&lt;=182)*(u_yask&gt;0)*u_yask*u_vm)/SUMPRODUCT((ABS(u_dias-(S69*365))&lt;=182)*(u_yask&gt;0)*u_vm),p_eur))</f>
        <v/>
      </c>
      <c r="W69">
        <f>IF(N69="",0,MAX(mi_t,S69))</f>
        <v/>
      </c>
      <c r="X69">
        <f>IF(N69="",0,CEILING(max_inv/(T69/100),p_den))</f>
        <v/>
      </c>
      <c r="Y69">
        <f>X69*T69/100</f>
        <v/>
      </c>
      <c r="Z69">
        <f>caja-Y69*(1+p_com)</f>
        <v/>
      </c>
      <c r="AA69">
        <f>IF(N69="",0,(Y69*(1+L69)^S69+Z69*(1+V69)^S69)*(1+V69)^(W69-S69))</f>
        <v/>
      </c>
      <c r="AB69">
        <f>IF(V69=0,mi_cupan*mi_t,mi_cupan*((1+V69)^mi_t-1)/V69)</f>
        <v/>
      </c>
      <c r="AC69">
        <f>(mi_nom+AB69-imp_man)*(1+V69)^(W69-mi_t)</f>
        <v/>
      </c>
      <c r="AD69">
        <f>AA69-AC69</f>
        <v/>
      </c>
      <c r="AE69">
        <f>IF(N69="",0,(D69=mi_div)*(G69&lt;&gt;"")*(G69&lt;=mi_rank)*(ABS(R69-mi_dias)&lt;=730)*(E69&lt;&gt;mi_isin)*(R69&gt;0)*(R69&lt;=4380)*(L69&lt;&gt;0)*(COUNTIF(E$2:E69,E69)=1))</f>
        <v/>
      </c>
      <c r="AF69">
        <f>IF(AND(AE69=1),AH69-ROW()*0.000001,-1E15)</f>
        <v/>
      </c>
      <c r="AG69">
        <f>IF(N69="",0,Y69*((1+L69)^S69*(1+V69)^(W69-S69)-(1+L69)^mi_t*(1+V69)^(W69-mi_t)))</f>
        <v/>
      </c>
      <c r="AH69">
        <f>IF(S69&gt;=mi_t,AD69-AG69,AD69)</f>
        <v/>
      </c>
    </row>
    <row r="70">
      <c r="H70" s="68" t="n"/>
      <c r="I70" s="69" t="n"/>
      <c r="J70" s="69" t="n"/>
      <c r="K70" s="70" t="n"/>
      <c r="L70" s="70" t="n"/>
      <c r="M70" s="69" t="n"/>
      <c r="N70" s="71" t="n"/>
      <c r="P70" s="68">
        <f>H70*M70/100</f>
        <v/>
      </c>
      <c r="Q70" s="68">
        <f>H70*J70/100</f>
        <v/>
      </c>
      <c r="R70" s="68">
        <f>IF(N70="",-1E9,N70-p_hoy)</f>
        <v/>
      </c>
      <c r="S70" s="72">
        <f>R70/365</f>
        <v/>
      </c>
      <c r="T70" s="69">
        <f>IF(N70="",100,IF(L70=0,M70*S70+100,M70*(1-(1+L70)^(-S70))/L70+100/(1+L70)^S70))</f>
        <v/>
      </c>
      <c r="V70">
        <f>IF(N70="",0,IFERROR(SUMPRODUCT((ABS(u_dias-(S70*365))&lt;=182)*(u_yask&gt;0)*u_yask*u_vm)/SUMPRODUCT((ABS(u_dias-(S70*365))&lt;=182)*(u_yask&gt;0)*u_vm),p_eur))</f>
        <v/>
      </c>
      <c r="W70">
        <f>IF(N70="",0,MAX(mi_t,S70))</f>
        <v/>
      </c>
      <c r="X70">
        <f>IF(N70="",0,CEILING(max_inv/(T70/100),p_den))</f>
        <v/>
      </c>
      <c r="Y70">
        <f>X70*T70/100</f>
        <v/>
      </c>
      <c r="Z70">
        <f>caja-Y70*(1+p_com)</f>
        <v/>
      </c>
      <c r="AA70">
        <f>IF(N70="",0,(Y70*(1+L70)^S70+Z70*(1+V70)^S70)*(1+V70)^(W70-S70))</f>
        <v/>
      </c>
      <c r="AB70">
        <f>IF(V70=0,mi_cupan*mi_t,mi_cupan*((1+V70)^mi_t-1)/V70)</f>
        <v/>
      </c>
      <c r="AC70">
        <f>(mi_nom+AB70-imp_man)*(1+V70)^(W70-mi_t)</f>
        <v/>
      </c>
      <c r="AD70">
        <f>AA70-AC70</f>
        <v/>
      </c>
      <c r="AE70">
        <f>IF(N70="",0,(D70=mi_div)*(G70&lt;&gt;"")*(G70&lt;=mi_rank)*(ABS(R70-mi_dias)&lt;=730)*(E70&lt;&gt;mi_isin)*(R70&gt;0)*(R70&lt;=4380)*(L70&lt;&gt;0)*(COUNTIF(E$2:E70,E70)=1))</f>
        <v/>
      </c>
      <c r="AF70">
        <f>IF(AND(AE70=1),AH70-ROW()*0.000001,-1E15)</f>
        <v/>
      </c>
      <c r="AG70">
        <f>IF(N70="",0,Y70*((1+L70)^S70*(1+V70)^(W70-S70)-(1+L70)^mi_t*(1+V70)^(W70-mi_t)))</f>
        <v/>
      </c>
      <c r="AH70">
        <f>IF(S70&gt;=mi_t,AD70-AG70,AD70)</f>
        <v/>
      </c>
    </row>
    <row r="71">
      <c r="H71" s="68" t="n"/>
      <c r="I71" s="69" t="n"/>
      <c r="J71" s="69" t="n"/>
      <c r="K71" s="70" t="n"/>
      <c r="L71" s="70" t="n"/>
      <c r="M71" s="69" t="n"/>
      <c r="N71" s="71" t="n"/>
      <c r="P71" s="68">
        <f>H71*M71/100</f>
        <v/>
      </c>
      <c r="Q71" s="68">
        <f>H71*J71/100</f>
        <v/>
      </c>
      <c r="R71" s="68">
        <f>IF(N71="",-1E9,N71-p_hoy)</f>
        <v/>
      </c>
      <c r="S71" s="72">
        <f>R71/365</f>
        <v/>
      </c>
      <c r="T71" s="69">
        <f>IF(N71="",100,IF(L71=0,M71*S71+100,M71*(1-(1+L71)^(-S71))/L71+100/(1+L71)^S71))</f>
        <v/>
      </c>
      <c r="V71">
        <f>IF(N71="",0,IFERROR(SUMPRODUCT((ABS(u_dias-(S71*365))&lt;=182)*(u_yask&gt;0)*u_yask*u_vm)/SUMPRODUCT((ABS(u_dias-(S71*365))&lt;=182)*(u_yask&gt;0)*u_vm),p_eur))</f>
        <v/>
      </c>
      <c r="W71">
        <f>IF(N71="",0,MAX(mi_t,S71))</f>
        <v/>
      </c>
      <c r="X71">
        <f>IF(N71="",0,CEILING(max_inv/(T71/100),p_den))</f>
        <v/>
      </c>
      <c r="Y71">
        <f>X71*T71/100</f>
        <v/>
      </c>
      <c r="Z71">
        <f>caja-Y71*(1+p_com)</f>
        <v/>
      </c>
      <c r="AA71">
        <f>IF(N71="",0,(Y71*(1+L71)^S71+Z71*(1+V71)^S71)*(1+V71)^(W71-S71))</f>
        <v/>
      </c>
      <c r="AB71">
        <f>IF(V71=0,mi_cupan*mi_t,mi_cupan*((1+V71)^mi_t-1)/V71)</f>
        <v/>
      </c>
      <c r="AC71">
        <f>(mi_nom+AB71-imp_man)*(1+V71)^(W71-mi_t)</f>
        <v/>
      </c>
      <c r="AD71">
        <f>AA71-AC71</f>
        <v/>
      </c>
      <c r="AE71">
        <f>IF(N71="",0,(D71=mi_div)*(G71&lt;&gt;"")*(G71&lt;=mi_rank)*(ABS(R71-mi_dias)&lt;=730)*(E71&lt;&gt;mi_isin)*(R71&gt;0)*(R71&lt;=4380)*(L71&lt;&gt;0)*(COUNTIF(E$2:E71,E71)=1))</f>
        <v/>
      </c>
      <c r="AF71">
        <f>IF(AND(AE71=1),AH71-ROW()*0.000001,-1E15)</f>
        <v/>
      </c>
      <c r="AG71">
        <f>IF(N71="",0,Y71*((1+L71)^S71*(1+V71)^(W71-S71)-(1+L71)^mi_t*(1+V71)^(W71-mi_t)))</f>
        <v/>
      </c>
      <c r="AH71">
        <f>IF(S71&gt;=mi_t,AD71-AG71,AD71)</f>
        <v/>
      </c>
    </row>
    <row r="72">
      <c r="H72" s="68" t="n"/>
      <c r="I72" s="69" t="n"/>
      <c r="J72" s="69" t="n"/>
      <c r="K72" s="70" t="n"/>
      <c r="L72" s="70" t="n"/>
      <c r="M72" s="69" t="n"/>
      <c r="N72" s="71" t="n"/>
      <c r="P72" s="68">
        <f>H72*M72/100</f>
        <v/>
      </c>
      <c r="Q72" s="68">
        <f>H72*J72/100</f>
        <v/>
      </c>
      <c r="R72" s="68">
        <f>IF(N72="",-1E9,N72-p_hoy)</f>
        <v/>
      </c>
      <c r="S72" s="72">
        <f>R72/365</f>
        <v/>
      </c>
      <c r="T72" s="69">
        <f>IF(N72="",100,IF(L72=0,M72*S72+100,M72*(1-(1+L72)^(-S72))/L72+100/(1+L72)^S72))</f>
        <v/>
      </c>
      <c r="V72">
        <f>IF(N72="",0,IFERROR(SUMPRODUCT((ABS(u_dias-(S72*365))&lt;=182)*(u_yask&gt;0)*u_yask*u_vm)/SUMPRODUCT((ABS(u_dias-(S72*365))&lt;=182)*(u_yask&gt;0)*u_vm),p_eur))</f>
        <v/>
      </c>
      <c r="W72">
        <f>IF(N72="",0,MAX(mi_t,S72))</f>
        <v/>
      </c>
      <c r="X72">
        <f>IF(N72="",0,CEILING(max_inv/(T72/100),p_den))</f>
        <v/>
      </c>
      <c r="Y72">
        <f>X72*T72/100</f>
        <v/>
      </c>
      <c r="Z72">
        <f>caja-Y72*(1+p_com)</f>
        <v/>
      </c>
      <c r="AA72">
        <f>IF(N72="",0,(Y72*(1+L72)^S72+Z72*(1+V72)^S72)*(1+V72)^(W72-S72))</f>
        <v/>
      </c>
      <c r="AB72">
        <f>IF(V72=0,mi_cupan*mi_t,mi_cupan*((1+V72)^mi_t-1)/V72)</f>
        <v/>
      </c>
      <c r="AC72">
        <f>(mi_nom+AB72-imp_man)*(1+V72)^(W72-mi_t)</f>
        <v/>
      </c>
      <c r="AD72">
        <f>AA72-AC72</f>
        <v/>
      </c>
      <c r="AE72">
        <f>IF(N72="",0,(D72=mi_div)*(G72&lt;&gt;"")*(G72&lt;=mi_rank)*(ABS(R72-mi_dias)&lt;=730)*(E72&lt;&gt;mi_isin)*(R72&gt;0)*(R72&lt;=4380)*(L72&lt;&gt;0)*(COUNTIF(E$2:E72,E72)=1))</f>
        <v/>
      </c>
      <c r="AF72">
        <f>IF(AND(AE72=1),AH72-ROW()*0.000001,-1E15)</f>
        <v/>
      </c>
      <c r="AG72">
        <f>IF(N72="",0,Y72*((1+L72)^S72*(1+V72)^(W72-S72)-(1+L72)^mi_t*(1+V72)^(W72-mi_t)))</f>
        <v/>
      </c>
      <c r="AH72">
        <f>IF(S72&gt;=mi_t,AD72-AG72,AD72)</f>
        <v/>
      </c>
    </row>
    <row r="73">
      <c r="H73" s="68" t="n"/>
      <c r="I73" s="69" t="n"/>
      <c r="J73" s="69" t="n"/>
      <c r="K73" s="70" t="n"/>
      <c r="L73" s="70" t="n"/>
      <c r="M73" s="69" t="n"/>
      <c r="N73" s="71" t="n"/>
      <c r="P73" s="68">
        <f>H73*M73/100</f>
        <v/>
      </c>
      <c r="Q73" s="68">
        <f>H73*J73/100</f>
        <v/>
      </c>
      <c r="R73" s="68">
        <f>IF(N73="",-1E9,N73-p_hoy)</f>
        <v/>
      </c>
      <c r="S73" s="72">
        <f>R73/365</f>
        <v/>
      </c>
      <c r="T73" s="69">
        <f>IF(N73="",100,IF(L73=0,M73*S73+100,M73*(1-(1+L73)^(-S73))/L73+100/(1+L73)^S73))</f>
        <v/>
      </c>
      <c r="V73">
        <f>IF(N73="",0,IFERROR(SUMPRODUCT((ABS(u_dias-(S73*365))&lt;=182)*(u_yask&gt;0)*u_yask*u_vm)/SUMPRODUCT((ABS(u_dias-(S73*365))&lt;=182)*(u_yask&gt;0)*u_vm),p_eur))</f>
        <v/>
      </c>
      <c r="W73">
        <f>IF(N73="",0,MAX(mi_t,S73))</f>
        <v/>
      </c>
      <c r="X73">
        <f>IF(N73="",0,CEILING(max_inv/(T73/100),p_den))</f>
        <v/>
      </c>
      <c r="Y73">
        <f>X73*T73/100</f>
        <v/>
      </c>
      <c r="Z73">
        <f>caja-Y73*(1+p_com)</f>
        <v/>
      </c>
      <c r="AA73">
        <f>IF(N73="",0,(Y73*(1+L73)^S73+Z73*(1+V73)^S73)*(1+V73)^(W73-S73))</f>
        <v/>
      </c>
      <c r="AB73">
        <f>IF(V73=0,mi_cupan*mi_t,mi_cupan*((1+V73)^mi_t-1)/V73)</f>
        <v/>
      </c>
      <c r="AC73">
        <f>(mi_nom+AB73-imp_man)*(1+V73)^(W73-mi_t)</f>
        <v/>
      </c>
      <c r="AD73">
        <f>AA73-AC73</f>
        <v/>
      </c>
      <c r="AE73">
        <f>IF(N73="",0,(D73=mi_div)*(G73&lt;&gt;"")*(G73&lt;=mi_rank)*(ABS(R73-mi_dias)&lt;=730)*(E73&lt;&gt;mi_isin)*(R73&gt;0)*(R73&lt;=4380)*(L73&lt;&gt;0)*(COUNTIF(E$2:E73,E73)=1))</f>
        <v/>
      </c>
      <c r="AF73">
        <f>IF(AND(AE73=1),AH73-ROW()*0.000001,-1E15)</f>
        <v/>
      </c>
      <c r="AG73">
        <f>IF(N73="",0,Y73*((1+L73)^S73*(1+V73)^(W73-S73)-(1+L73)^mi_t*(1+V73)^(W73-mi_t)))</f>
        <v/>
      </c>
      <c r="AH73">
        <f>IF(S73&gt;=mi_t,AD73-AG73,AD73)</f>
        <v/>
      </c>
    </row>
    <row r="74">
      <c r="H74" s="68" t="n"/>
      <c r="I74" s="69" t="n"/>
      <c r="J74" s="69" t="n"/>
      <c r="K74" s="70" t="n"/>
      <c r="L74" s="70" t="n"/>
      <c r="M74" s="69" t="n"/>
      <c r="N74" s="71" t="n"/>
      <c r="P74" s="68">
        <f>H74*M74/100</f>
        <v/>
      </c>
      <c r="Q74" s="68">
        <f>H74*J74/100</f>
        <v/>
      </c>
      <c r="R74" s="68">
        <f>IF(N74="",-1E9,N74-p_hoy)</f>
        <v/>
      </c>
      <c r="S74" s="72">
        <f>R74/365</f>
        <v/>
      </c>
      <c r="T74" s="69">
        <f>IF(N74="",100,IF(L74=0,M74*S74+100,M74*(1-(1+L74)^(-S74))/L74+100/(1+L74)^S74))</f>
        <v/>
      </c>
      <c r="V74">
        <f>IF(N74="",0,IFERROR(SUMPRODUCT((ABS(u_dias-(S74*365))&lt;=182)*(u_yask&gt;0)*u_yask*u_vm)/SUMPRODUCT((ABS(u_dias-(S74*365))&lt;=182)*(u_yask&gt;0)*u_vm),p_eur))</f>
        <v/>
      </c>
      <c r="W74">
        <f>IF(N74="",0,MAX(mi_t,S74))</f>
        <v/>
      </c>
      <c r="X74">
        <f>IF(N74="",0,CEILING(max_inv/(T74/100),p_den))</f>
        <v/>
      </c>
      <c r="Y74">
        <f>X74*T74/100</f>
        <v/>
      </c>
      <c r="Z74">
        <f>caja-Y74*(1+p_com)</f>
        <v/>
      </c>
      <c r="AA74">
        <f>IF(N74="",0,(Y74*(1+L74)^S74+Z74*(1+V74)^S74)*(1+V74)^(W74-S74))</f>
        <v/>
      </c>
      <c r="AB74">
        <f>IF(V74=0,mi_cupan*mi_t,mi_cupan*((1+V74)^mi_t-1)/V74)</f>
        <v/>
      </c>
      <c r="AC74">
        <f>(mi_nom+AB74-imp_man)*(1+V74)^(W74-mi_t)</f>
        <v/>
      </c>
      <c r="AD74">
        <f>AA74-AC74</f>
        <v/>
      </c>
      <c r="AE74">
        <f>IF(N74="",0,(D74=mi_div)*(G74&lt;&gt;"")*(G74&lt;=mi_rank)*(ABS(R74-mi_dias)&lt;=730)*(E74&lt;&gt;mi_isin)*(R74&gt;0)*(R74&lt;=4380)*(L74&lt;&gt;0)*(COUNTIF(E$2:E74,E74)=1))</f>
        <v/>
      </c>
      <c r="AF74">
        <f>IF(AND(AE74=1),AH74-ROW()*0.000001,-1E15)</f>
        <v/>
      </c>
      <c r="AG74">
        <f>IF(N74="",0,Y74*((1+L74)^S74*(1+V74)^(W74-S74)-(1+L74)^mi_t*(1+V74)^(W74-mi_t)))</f>
        <v/>
      </c>
      <c r="AH74">
        <f>IF(S74&gt;=mi_t,AD74-AG74,AD74)</f>
        <v/>
      </c>
    </row>
    <row r="75">
      <c r="H75" s="68" t="n"/>
      <c r="I75" s="69" t="n"/>
      <c r="J75" s="69" t="n"/>
      <c r="K75" s="70" t="n"/>
      <c r="L75" s="70" t="n"/>
      <c r="M75" s="69" t="n"/>
      <c r="N75" s="71" t="n"/>
      <c r="P75" s="68">
        <f>H75*M75/100</f>
        <v/>
      </c>
      <c r="Q75" s="68">
        <f>H75*J75/100</f>
        <v/>
      </c>
      <c r="R75" s="68">
        <f>IF(N75="",-1E9,N75-p_hoy)</f>
        <v/>
      </c>
      <c r="S75" s="72">
        <f>R75/365</f>
        <v/>
      </c>
      <c r="T75" s="69">
        <f>IF(N75="",100,IF(L75=0,M75*S75+100,M75*(1-(1+L75)^(-S75))/L75+100/(1+L75)^S75))</f>
        <v/>
      </c>
      <c r="V75">
        <f>IF(N75="",0,IFERROR(SUMPRODUCT((ABS(u_dias-(S75*365))&lt;=182)*(u_yask&gt;0)*u_yask*u_vm)/SUMPRODUCT((ABS(u_dias-(S75*365))&lt;=182)*(u_yask&gt;0)*u_vm),p_eur))</f>
        <v/>
      </c>
      <c r="W75">
        <f>IF(N75="",0,MAX(mi_t,S75))</f>
        <v/>
      </c>
      <c r="X75">
        <f>IF(N75="",0,CEILING(max_inv/(T75/100),p_den))</f>
        <v/>
      </c>
      <c r="Y75">
        <f>X75*T75/100</f>
        <v/>
      </c>
      <c r="Z75">
        <f>caja-Y75*(1+p_com)</f>
        <v/>
      </c>
      <c r="AA75">
        <f>IF(N75="",0,(Y75*(1+L75)^S75+Z75*(1+V75)^S75)*(1+V75)^(W75-S75))</f>
        <v/>
      </c>
      <c r="AB75">
        <f>IF(V75=0,mi_cupan*mi_t,mi_cupan*((1+V75)^mi_t-1)/V75)</f>
        <v/>
      </c>
      <c r="AC75">
        <f>(mi_nom+AB75-imp_man)*(1+V75)^(W75-mi_t)</f>
        <v/>
      </c>
      <c r="AD75">
        <f>AA75-AC75</f>
        <v/>
      </c>
      <c r="AE75">
        <f>IF(N75="",0,(D75=mi_div)*(G75&lt;&gt;"")*(G75&lt;=mi_rank)*(ABS(R75-mi_dias)&lt;=730)*(E75&lt;&gt;mi_isin)*(R75&gt;0)*(R75&lt;=4380)*(L75&lt;&gt;0)*(COUNTIF(E$2:E75,E75)=1))</f>
        <v/>
      </c>
      <c r="AF75">
        <f>IF(AND(AE75=1),AH75-ROW()*0.000001,-1E15)</f>
        <v/>
      </c>
      <c r="AG75">
        <f>IF(N75="",0,Y75*((1+L75)^S75*(1+V75)^(W75-S75)-(1+L75)^mi_t*(1+V75)^(W75-mi_t)))</f>
        <v/>
      </c>
      <c r="AH75">
        <f>IF(S75&gt;=mi_t,AD75-AG75,AD75)</f>
        <v/>
      </c>
    </row>
    <row r="76">
      <c r="H76" s="68" t="n"/>
      <c r="I76" s="69" t="n"/>
      <c r="J76" s="69" t="n"/>
      <c r="K76" s="70" t="n"/>
      <c r="L76" s="70" t="n"/>
      <c r="M76" s="69" t="n"/>
      <c r="N76" s="71" t="n"/>
      <c r="P76" s="68">
        <f>H76*M76/100</f>
        <v/>
      </c>
      <c r="Q76" s="68">
        <f>H76*J76/100</f>
        <v/>
      </c>
      <c r="R76" s="68">
        <f>IF(N76="",-1E9,N76-p_hoy)</f>
        <v/>
      </c>
      <c r="S76" s="72">
        <f>R76/365</f>
        <v/>
      </c>
      <c r="T76" s="69">
        <f>IF(N76="",100,IF(L76=0,M76*S76+100,M76*(1-(1+L76)^(-S76))/L76+100/(1+L76)^S76))</f>
        <v/>
      </c>
      <c r="V76">
        <f>IF(N76="",0,IFERROR(SUMPRODUCT((ABS(u_dias-(S76*365))&lt;=182)*(u_yask&gt;0)*u_yask*u_vm)/SUMPRODUCT((ABS(u_dias-(S76*365))&lt;=182)*(u_yask&gt;0)*u_vm),p_eur))</f>
        <v/>
      </c>
      <c r="W76">
        <f>IF(N76="",0,MAX(mi_t,S76))</f>
        <v/>
      </c>
      <c r="X76">
        <f>IF(N76="",0,CEILING(max_inv/(T76/100),p_den))</f>
        <v/>
      </c>
      <c r="Y76">
        <f>X76*T76/100</f>
        <v/>
      </c>
      <c r="Z76">
        <f>caja-Y76*(1+p_com)</f>
        <v/>
      </c>
      <c r="AA76">
        <f>IF(N76="",0,(Y76*(1+L76)^S76+Z76*(1+V76)^S76)*(1+V76)^(W76-S76))</f>
        <v/>
      </c>
      <c r="AB76">
        <f>IF(V76=0,mi_cupan*mi_t,mi_cupan*((1+V76)^mi_t-1)/V76)</f>
        <v/>
      </c>
      <c r="AC76">
        <f>(mi_nom+AB76-imp_man)*(1+V76)^(W76-mi_t)</f>
        <v/>
      </c>
      <c r="AD76">
        <f>AA76-AC76</f>
        <v/>
      </c>
      <c r="AE76">
        <f>IF(N76="",0,(D76=mi_div)*(G76&lt;&gt;"")*(G76&lt;=mi_rank)*(ABS(R76-mi_dias)&lt;=730)*(E76&lt;&gt;mi_isin)*(R76&gt;0)*(R76&lt;=4380)*(L76&lt;&gt;0)*(COUNTIF(E$2:E76,E76)=1))</f>
        <v/>
      </c>
      <c r="AF76">
        <f>IF(AND(AE76=1),AH76-ROW()*0.000001,-1E15)</f>
        <v/>
      </c>
      <c r="AG76">
        <f>IF(N76="",0,Y76*((1+L76)^S76*(1+V76)^(W76-S76)-(1+L76)^mi_t*(1+V76)^(W76-mi_t)))</f>
        <v/>
      </c>
      <c r="AH76">
        <f>IF(S76&gt;=mi_t,AD76-AG76,AD76)</f>
        <v/>
      </c>
    </row>
    <row r="77">
      <c r="H77" s="68" t="n"/>
      <c r="I77" s="69" t="n"/>
      <c r="J77" s="69" t="n"/>
      <c r="K77" s="70" t="n"/>
      <c r="L77" s="70" t="n"/>
      <c r="M77" s="69" t="n"/>
      <c r="N77" s="71" t="n"/>
      <c r="P77" s="68">
        <f>H77*M77/100</f>
        <v/>
      </c>
      <c r="Q77" s="68">
        <f>H77*J77/100</f>
        <v/>
      </c>
      <c r="R77" s="68">
        <f>IF(N77="",-1E9,N77-p_hoy)</f>
        <v/>
      </c>
      <c r="S77" s="72">
        <f>R77/365</f>
        <v/>
      </c>
      <c r="T77" s="69">
        <f>IF(N77="",100,IF(L77=0,M77*S77+100,M77*(1-(1+L77)^(-S77))/L77+100/(1+L77)^S77))</f>
        <v/>
      </c>
      <c r="V77">
        <f>IF(N77="",0,IFERROR(SUMPRODUCT((ABS(u_dias-(S77*365))&lt;=182)*(u_yask&gt;0)*u_yask*u_vm)/SUMPRODUCT((ABS(u_dias-(S77*365))&lt;=182)*(u_yask&gt;0)*u_vm),p_eur))</f>
        <v/>
      </c>
      <c r="W77">
        <f>IF(N77="",0,MAX(mi_t,S77))</f>
        <v/>
      </c>
      <c r="X77">
        <f>IF(N77="",0,CEILING(max_inv/(T77/100),p_den))</f>
        <v/>
      </c>
      <c r="Y77">
        <f>X77*T77/100</f>
        <v/>
      </c>
      <c r="Z77">
        <f>caja-Y77*(1+p_com)</f>
        <v/>
      </c>
      <c r="AA77">
        <f>IF(N77="",0,(Y77*(1+L77)^S77+Z77*(1+V77)^S77)*(1+V77)^(W77-S77))</f>
        <v/>
      </c>
      <c r="AB77">
        <f>IF(V77=0,mi_cupan*mi_t,mi_cupan*((1+V77)^mi_t-1)/V77)</f>
        <v/>
      </c>
      <c r="AC77">
        <f>(mi_nom+AB77-imp_man)*(1+V77)^(W77-mi_t)</f>
        <v/>
      </c>
      <c r="AD77">
        <f>AA77-AC77</f>
        <v/>
      </c>
      <c r="AE77">
        <f>IF(N77="",0,(D77=mi_div)*(G77&lt;&gt;"")*(G77&lt;=mi_rank)*(ABS(R77-mi_dias)&lt;=730)*(E77&lt;&gt;mi_isin)*(R77&gt;0)*(R77&lt;=4380)*(L77&lt;&gt;0)*(COUNTIF(E$2:E77,E77)=1))</f>
        <v/>
      </c>
      <c r="AF77">
        <f>IF(AND(AE77=1),AH77-ROW()*0.000001,-1E15)</f>
        <v/>
      </c>
      <c r="AG77">
        <f>IF(N77="",0,Y77*((1+L77)^S77*(1+V77)^(W77-S77)-(1+L77)^mi_t*(1+V77)^(W77-mi_t)))</f>
        <v/>
      </c>
      <c r="AH77">
        <f>IF(S77&gt;=mi_t,AD77-AG77,AD77)</f>
        <v/>
      </c>
    </row>
    <row r="78">
      <c r="H78" s="68" t="n"/>
      <c r="I78" s="69" t="n"/>
      <c r="J78" s="69" t="n"/>
      <c r="K78" s="70" t="n"/>
      <c r="L78" s="70" t="n"/>
      <c r="M78" s="69" t="n"/>
      <c r="N78" s="71" t="n"/>
      <c r="P78" s="68">
        <f>H78*M78/100</f>
        <v/>
      </c>
      <c r="Q78" s="68">
        <f>H78*J78/100</f>
        <v/>
      </c>
      <c r="R78" s="68">
        <f>IF(N78="",-1E9,N78-p_hoy)</f>
        <v/>
      </c>
      <c r="S78" s="72">
        <f>R78/365</f>
        <v/>
      </c>
      <c r="T78" s="69">
        <f>IF(N78="",100,IF(L78=0,M78*S78+100,M78*(1-(1+L78)^(-S78))/L78+100/(1+L78)^S78))</f>
        <v/>
      </c>
      <c r="V78">
        <f>IF(N78="",0,IFERROR(SUMPRODUCT((ABS(u_dias-(S78*365))&lt;=182)*(u_yask&gt;0)*u_yask*u_vm)/SUMPRODUCT((ABS(u_dias-(S78*365))&lt;=182)*(u_yask&gt;0)*u_vm),p_eur))</f>
        <v/>
      </c>
      <c r="W78">
        <f>IF(N78="",0,MAX(mi_t,S78))</f>
        <v/>
      </c>
      <c r="X78">
        <f>IF(N78="",0,CEILING(max_inv/(T78/100),p_den))</f>
        <v/>
      </c>
      <c r="Y78">
        <f>X78*T78/100</f>
        <v/>
      </c>
      <c r="Z78">
        <f>caja-Y78*(1+p_com)</f>
        <v/>
      </c>
      <c r="AA78">
        <f>IF(N78="",0,(Y78*(1+L78)^S78+Z78*(1+V78)^S78)*(1+V78)^(W78-S78))</f>
        <v/>
      </c>
      <c r="AB78">
        <f>IF(V78=0,mi_cupan*mi_t,mi_cupan*((1+V78)^mi_t-1)/V78)</f>
        <v/>
      </c>
      <c r="AC78">
        <f>(mi_nom+AB78-imp_man)*(1+V78)^(W78-mi_t)</f>
        <v/>
      </c>
      <c r="AD78">
        <f>AA78-AC78</f>
        <v/>
      </c>
      <c r="AE78">
        <f>IF(N78="",0,(D78=mi_div)*(G78&lt;&gt;"")*(G78&lt;=mi_rank)*(ABS(R78-mi_dias)&lt;=730)*(E78&lt;&gt;mi_isin)*(R78&gt;0)*(R78&lt;=4380)*(L78&lt;&gt;0)*(COUNTIF(E$2:E78,E78)=1))</f>
        <v/>
      </c>
      <c r="AF78">
        <f>IF(AND(AE78=1),AH78-ROW()*0.000001,-1E15)</f>
        <v/>
      </c>
      <c r="AG78">
        <f>IF(N78="",0,Y78*((1+L78)^S78*(1+V78)^(W78-S78)-(1+L78)^mi_t*(1+V78)^(W78-mi_t)))</f>
        <v/>
      </c>
      <c r="AH78">
        <f>IF(S78&gt;=mi_t,AD78-AG78,AD78)</f>
        <v/>
      </c>
    </row>
    <row r="79">
      <c r="H79" s="68" t="n"/>
      <c r="I79" s="69" t="n"/>
      <c r="J79" s="69" t="n"/>
      <c r="K79" s="70" t="n"/>
      <c r="L79" s="70" t="n"/>
      <c r="M79" s="69" t="n"/>
      <c r="N79" s="71" t="n"/>
      <c r="P79" s="68">
        <f>H79*M79/100</f>
        <v/>
      </c>
      <c r="Q79" s="68">
        <f>H79*J79/100</f>
        <v/>
      </c>
      <c r="R79" s="68">
        <f>IF(N79="",-1E9,N79-p_hoy)</f>
        <v/>
      </c>
      <c r="S79" s="72">
        <f>R79/365</f>
        <v/>
      </c>
      <c r="T79" s="69">
        <f>IF(N79="",100,IF(L79=0,M79*S79+100,M79*(1-(1+L79)^(-S79))/L79+100/(1+L79)^S79))</f>
        <v/>
      </c>
      <c r="V79">
        <f>IF(N79="",0,IFERROR(SUMPRODUCT((ABS(u_dias-(S79*365))&lt;=182)*(u_yask&gt;0)*u_yask*u_vm)/SUMPRODUCT((ABS(u_dias-(S79*365))&lt;=182)*(u_yask&gt;0)*u_vm),p_eur))</f>
        <v/>
      </c>
      <c r="W79">
        <f>IF(N79="",0,MAX(mi_t,S79))</f>
        <v/>
      </c>
      <c r="X79">
        <f>IF(N79="",0,CEILING(max_inv/(T79/100),p_den))</f>
        <v/>
      </c>
      <c r="Y79">
        <f>X79*T79/100</f>
        <v/>
      </c>
      <c r="Z79">
        <f>caja-Y79*(1+p_com)</f>
        <v/>
      </c>
      <c r="AA79">
        <f>IF(N79="",0,(Y79*(1+L79)^S79+Z79*(1+V79)^S79)*(1+V79)^(W79-S79))</f>
        <v/>
      </c>
      <c r="AB79">
        <f>IF(V79=0,mi_cupan*mi_t,mi_cupan*((1+V79)^mi_t-1)/V79)</f>
        <v/>
      </c>
      <c r="AC79">
        <f>(mi_nom+AB79-imp_man)*(1+V79)^(W79-mi_t)</f>
        <v/>
      </c>
      <c r="AD79">
        <f>AA79-AC79</f>
        <v/>
      </c>
      <c r="AE79">
        <f>IF(N79="",0,(D79=mi_div)*(G79&lt;&gt;"")*(G79&lt;=mi_rank)*(ABS(R79-mi_dias)&lt;=730)*(E79&lt;&gt;mi_isin)*(R79&gt;0)*(R79&lt;=4380)*(L79&lt;&gt;0)*(COUNTIF(E$2:E79,E79)=1))</f>
        <v/>
      </c>
      <c r="AF79">
        <f>IF(AND(AE79=1),AH79-ROW()*0.000001,-1E15)</f>
        <v/>
      </c>
      <c r="AG79">
        <f>IF(N79="",0,Y79*((1+L79)^S79*(1+V79)^(W79-S79)-(1+L79)^mi_t*(1+V79)^(W79-mi_t)))</f>
        <v/>
      </c>
      <c r="AH79">
        <f>IF(S79&gt;=mi_t,AD79-AG79,AD79)</f>
        <v/>
      </c>
    </row>
    <row r="80">
      <c r="H80" s="68" t="n"/>
      <c r="I80" s="69" t="n"/>
      <c r="J80" s="69" t="n"/>
      <c r="K80" s="70" t="n"/>
      <c r="L80" s="70" t="n"/>
      <c r="M80" s="69" t="n"/>
      <c r="N80" s="71" t="n"/>
      <c r="P80" s="68">
        <f>H80*M80/100</f>
        <v/>
      </c>
      <c r="Q80" s="68">
        <f>H80*J80/100</f>
        <v/>
      </c>
      <c r="R80" s="68">
        <f>IF(N80="",-1E9,N80-p_hoy)</f>
        <v/>
      </c>
      <c r="S80" s="72">
        <f>R80/365</f>
        <v/>
      </c>
      <c r="T80" s="69">
        <f>IF(N80="",100,IF(L80=0,M80*S80+100,M80*(1-(1+L80)^(-S80))/L80+100/(1+L80)^S80))</f>
        <v/>
      </c>
      <c r="V80">
        <f>IF(N80="",0,IFERROR(SUMPRODUCT((ABS(u_dias-(S80*365))&lt;=182)*(u_yask&gt;0)*u_yask*u_vm)/SUMPRODUCT((ABS(u_dias-(S80*365))&lt;=182)*(u_yask&gt;0)*u_vm),p_eur))</f>
        <v/>
      </c>
      <c r="W80">
        <f>IF(N80="",0,MAX(mi_t,S80))</f>
        <v/>
      </c>
      <c r="X80">
        <f>IF(N80="",0,CEILING(max_inv/(T80/100),p_den))</f>
        <v/>
      </c>
      <c r="Y80">
        <f>X80*T80/100</f>
        <v/>
      </c>
      <c r="Z80">
        <f>caja-Y80*(1+p_com)</f>
        <v/>
      </c>
      <c r="AA80">
        <f>IF(N80="",0,(Y80*(1+L80)^S80+Z80*(1+V80)^S80)*(1+V80)^(W80-S80))</f>
        <v/>
      </c>
      <c r="AB80">
        <f>IF(V80=0,mi_cupan*mi_t,mi_cupan*((1+V80)^mi_t-1)/V80)</f>
        <v/>
      </c>
      <c r="AC80">
        <f>(mi_nom+AB80-imp_man)*(1+V80)^(W80-mi_t)</f>
        <v/>
      </c>
      <c r="AD80">
        <f>AA80-AC80</f>
        <v/>
      </c>
      <c r="AE80">
        <f>IF(N80="",0,(D80=mi_div)*(G80&lt;&gt;"")*(G80&lt;=mi_rank)*(ABS(R80-mi_dias)&lt;=730)*(E80&lt;&gt;mi_isin)*(R80&gt;0)*(R80&lt;=4380)*(L80&lt;&gt;0)*(COUNTIF(E$2:E80,E80)=1))</f>
        <v/>
      </c>
      <c r="AF80">
        <f>IF(AND(AE80=1),AH80-ROW()*0.000001,-1E15)</f>
        <v/>
      </c>
      <c r="AG80">
        <f>IF(N80="",0,Y80*((1+L80)^S80*(1+V80)^(W80-S80)-(1+L80)^mi_t*(1+V80)^(W80-mi_t)))</f>
        <v/>
      </c>
      <c r="AH80">
        <f>IF(S80&gt;=mi_t,AD80-AG80,AD80)</f>
        <v/>
      </c>
    </row>
    <row r="81">
      <c r="H81" s="68" t="n"/>
      <c r="I81" s="69" t="n"/>
      <c r="J81" s="69" t="n"/>
      <c r="K81" s="70" t="n"/>
      <c r="L81" s="70" t="n"/>
      <c r="M81" s="69" t="n"/>
      <c r="N81" s="71" t="n"/>
      <c r="P81" s="68">
        <f>H81*M81/100</f>
        <v/>
      </c>
      <c r="Q81" s="68">
        <f>H81*J81/100</f>
        <v/>
      </c>
      <c r="R81" s="68">
        <f>IF(N81="",-1E9,N81-p_hoy)</f>
        <v/>
      </c>
      <c r="S81" s="72">
        <f>R81/365</f>
        <v/>
      </c>
      <c r="T81" s="69">
        <f>IF(N81="",100,IF(L81=0,M81*S81+100,M81*(1-(1+L81)^(-S81))/L81+100/(1+L81)^S81))</f>
        <v/>
      </c>
      <c r="V81">
        <f>IF(N81="",0,IFERROR(SUMPRODUCT((ABS(u_dias-(S81*365))&lt;=182)*(u_yask&gt;0)*u_yask*u_vm)/SUMPRODUCT((ABS(u_dias-(S81*365))&lt;=182)*(u_yask&gt;0)*u_vm),p_eur))</f>
        <v/>
      </c>
      <c r="W81">
        <f>IF(N81="",0,MAX(mi_t,S81))</f>
        <v/>
      </c>
      <c r="X81">
        <f>IF(N81="",0,CEILING(max_inv/(T81/100),p_den))</f>
        <v/>
      </c>
      <c r="Y81">
        <f>X81*T81/100</f>
        <v/>
      </c>
      <c r="Z81">
        <f>caja-Y81*(1+p_com)</f>
        <v/>
      </c>
      <c r="AA81">
        <f>IF(N81="",0,(Y81*(1+L81)^S81+Z81*(1+V81)^S81)*(1+V81)^(W81-S81))</f>
        <v/>
      </c>
      <c r="AB81">
        <f>IF(V81=0,mi_cupan*mi_t,mi_cupan*((1+V81)^mi_t-1)/V81)</f>
        <v/>
      </c>
      <c r="AC81">
        <f>(mi_nom+AB81-imp_man)*(1+V81)^(W81-mi_t)</f>
        <v/>
      </c>
      <c r="AD81">
        <f>AA81-AC81</f>
        <v/>
      </c>
      <c r="AE81">
        <f>IF(N81="",0,(D81=mi_div)*(G81&lt;&gt;"")*(G81&lt;=mi_rank)*(ABS(R81-mi_dias)&lt;=730)*(E81&lt;&gt;mi_isin)*(R81&gt;0)*(R81&lt;=4380)*(L81&lt;&gt;0)*(COUNTIF(E$2:E81,E81)=1))</f>
        <v/>
      </c>
      <c r="AF81">
        <f>IF(AND(AE81=1),AH81-ROW()*0.000001,-1E15)</f>
        <v/>
      </c>
      <c r="AG81">
        <f>IF(N81="",0,Y81*((1+L81)^S81*(1+V81)^(W81-S81)-(1+L81)^mi_t*(1+V81)^(W81-mi_t)))</f>
        <v/>
      </c>
      <c r="AH81">
        <f>IF(S81&gt;=mi_t,AD81-AG81,AD81)</f>
        <v/>
      </c>
    </row>
    <row r="82">
      <c r="H82" s="68" t="n"/>
      <c r="I82" s="69" t="n"/>
      <c r="J82" s="69" t="n"/>
      <c r="K82" s="70" t="n"/>
      <c r="L82" s="70" t="n"/>
      <c r="M82" s="69" t="n"/>
      <c r="N82" s="71" t="n"/>
      <c r="P82" s="68">
        <f>H82*M82/100</f>
        <v/>
      </c>
      <c r="Q82" s="68">
        <f>H82*J82/100</f>
        <v/>
      </c>
      <c r="R82" s="68">
        <f>IF(N82="",-1E9,N82-p_hoy)</f>
        <v/>
      </c>
      <c r="S82" s="72">
        <f>R82/365</f>
        <v/>
      </c>
      <c r="T82" s="69">
        <f>IF(N82="",100,IF(L82=0,M82*S82+100,M82*(1-(1+L82)^(-S82))/L82+100/(1+L82)^S82))</f>
        <v/>
      </c>
      <c r="V82">
        <f>IF(N82="",0,IFERROR(SUMPRODUCT((ABS(u_dias-(S82*365))&lt;=182)*(u_yask&gt;0)*u_yask*u_vm)/SUMPRODUCT((ABS(u_dias-(S82*365))&lt;=182)*(u_yask&gt;0)*u_vm),p_eur))</f>
        <v/>
      </c>
      <c r="W82">
        <f>IF(N82="",0,MAX(mi_t,S82))</f>
        <v/>
      </c>
      <c r="X82">
        <f>IF(N82="",0,CEILING(max_inv/(T82/100),p_den))</f>
        <v/>
      </c>
      <c r="Y82">
        <f>X82*T82/100</f>
        <v/>
      </c>
      <c r="Z82">
        <f>caja-Y82*(1+p_com)</f>
        <v/>
      </c>
      <c r="AA82">
        <f>IF(N82="",0,(Y82*(1+L82)^S82+Z82*(1+V82)^S82)*(1+V82)^(W82-S82))</f>
        <v/>
      </c>
      <c r="AB82">
        <f>IF(V82=0,mi_cupan*mi_t,mi_cupan*((1+V82)^mi_t-1)/V82)</f>
        <v/>
      </c>
      <c r="AC82">
        <f>(mi_nom+AB82-imp_man)*(1+V82)^(W82-mi_t)</f>
        <v/>
      </c>
      <c r="AD82">
        <f>AA82-AC82</f>
        <v/>
      </c>
      <c r="AE82">
        <f>IF(N82="",0,(D82=mi_div)*(G82&lt;&gt;"")*(G82&lt;=mi_rank)*(ABS(R82-mi_dias)&lt;=730)*(E82&lt;&gt;mi_isin)*(R82&gt;0)*(R82&lt;=4380)*(L82&lt;&gt;0)*(COUNTIF(E$2:E82,E82)=1))</f>
        <v/>
      </c>
      <c r="AF82">
        <f>IF(AND(AE82=1),AH82-ROW()*0.000001,-1E15)</f>
        <v/>
      </c>
      <c r="AG82">
        <f>IF(N82="",0,Y82*((1+L82)^S82*(1+V82)^(W82-S82)-(1+L82)^mi_t*(1+V82)^(W82-mi_t)))</f>
        <v/>
      </c>
      <c r="AH82">
        <f>IF(S82&gt;=mi_t,AD82-AG82,AD82)</f>
        <v/>
      </c>
    </row>
    <row r="83">
      <c r="H83" s="68" t="n"/>
      <c r="I83" s="69" t="n"/>
      <c r="J83" s="69" t="n"/>
      <c r="K83" s="70" t="n"/>
      <c r="L83" s="70" t="n"/>
      <c r="M83" s="69" t="n"/>
      <c r="N83" s="71" t="n"/>
      <c r="P83" s="68">
        <f>H83*M83/100</f>
        <v/>
      </c>
      <c r="Q83" s="68">
        <f>H83*J83/100</f>
        <v/>
      </c>
      <c r="R83" s="68">
        <f>IF(N83="",-1E9,N83-p_hoy)</f>
        <v/>
      </c>
      <c r="S83" s="72">
        <f>R83/365</f>
        <v/>
      </c>
      <c r="T83" s="69">
        <f>IF(N83="",100,IF(L83=0,M83*S83+100,M83*(1-(1+L83)^(-S83))/L83+100/(1+L83)^S83))</f>
        <v/>
      </c>
      <c r="V83">
        <f>IF(N83="",0,IFERROR(SUMPRODUCT((ABS(u_dias-(S83*365))&lt;=182)*(u_yask&gt;0)*u_yask*u_vm)/SUMPRODUCT((ABS(u_dias-(S83*365))&lt;=182)*(u_yask&gt;0)*u_vm),p_eur))</f>
        <v/>
      </c>
      <c r="W83">
        <f>IF(N83="",0,MAX(mi_t,S83))</f>
        <v/>
      </c>
      <c r="X83">
        <f>IF(N83="",0,CEILING(max_inv/(T83/100),p_den))</f>
        <v/>
      </c>
      <c r="Y83">
        <f>X83*T83/100</f>
        <v/>
      </c>
      <c r="Z83">
        <f>caja-Y83*(1+p_com)</f>
        <v/>
      </c>
      <c r="AA83">
        <f>IF(N83="",0,(Y83*(1+L83)^S83+Z83*(1+V83)^S83)*(1+V83)^(W83-S83))</f>
        <v/>
      </c>
      <c r="AB83">
        <f>IF(V83=0,mi_cupan*mi_t,mi_cupan*((1+V83)^mi_t-1)/V83)</f>
        <v/>
      </c>
      <c r="AC83">
        <f>(mi_nom+AB83-imp_man)*(1+V83)^(W83-mi_t)</f>
        <v/>
      </c>
      <c r="AD83">
        <f>AA83-AC83</f>
        <v/>
      </c>
      <c r="AE83">
        <f>IF(N83="",0,(D83=mi_div)*(G83&lt;&gt;"")*(G83&lt;=mi_rank)*(ABS(R83-mi_dias)&lt;=730)*(E83&lt;&gt;mi_isin)*(R83&gt;0)*(R83&lt;=4380)*(L83&lt;&gt;0)*(COUNTIF(E$2:E83,E83)=1))</f>
        <v/>
      </c>
      <c r="AF83">
        <f>IF(AND(AE83=1),AH83-ROW()*0.000001,-1E15)</f>
        <v/>
      </c>
      <c r="AG83">
        <f>IF(N83="",0,Y83*((1+L83)^S83*(1+V83)^(W83-S83)-(1+L83)^mi_t*(1+V83)^(W83-mi_t)))</f>
        <v/>
      </c>
      <c r="AH83">
        <f>IF(S83&gt;=mi_t,AD83-AG83,AD83)</f>
        <v/>
      </c>
    </row>
    <row r="84">
      <c r="H84" s="68" t="n"/>
      <c r="I84" s="69" t="n"/>
      <c r="J84" s="69" t="n"/>
      <c r="K84" s="70" t="n"/>
      <c r="L84" s="70" t="n"/>
      <c r="M84" s="69" t="n"/>
      <c r="N84" s="71" t="n"/>
      <c r="P84" s="68">
        <f>H84*M84/100</f>
        <v/>
      </c>
      <c r="Q84" s="68">
        <f>H84*J84/100</f>
        <v/>
      </c>
      <c r="R84" s="68">
        <f>IF(N84="",-1E9,N84-p_hoy)</f>
        <v/>
      </c>
      <c r="S84" s="72">
        <f>R84/365</f>
        <v/>
      </c>
      <c r="T84" s="69">
        <f>IF(N84="",100,IF(L84=0,M84*S84+100,M84*(1-(1+L84)^(-S84))/L84+100/(1+L84)^S84))</f>
        <v/>
      </c>
      <c r="V84">
        <f>IF(N84="",0,IFERROR(SUMPRODUCT((ABS(u_dias-(S84*365))&lt;=182)*(u_yask&gt;0)*u_yask*u_vm)/SUMPRODUCT((ABS(u_dias-(S84*365))&lt;=182)*(u_yask&gt;0)*u_vm),p_eur))</f>
        <v/>
      </c>
      <c r="W84">
        <f>IF(N84="",0,MAX(mi_t,S84))</f>
        <v/>
      </c>
      <c r="X84">
        <f>IF(N84="",0,CEILING(max_inv/(T84/100),p_den))</f>
        <v/>
      </c>
      <c r="Y84">
        <f>X84*T84/100</f>
        <v/>
      </c>
      <c r="Z84">
        <f>caja-Y84*(1+p_com)</f>
        <v/>
      </c>
      <c r="AA84">
        <f>IF(N84="",0,(Y84*(1+L84)^S84+Z84*(1+V84)^S84)*(1+V84)^(W84-S84))</f>
        <v/>
      </c>
      <c r="AB84">
        <f>IF(V84=0,mi_cupan*mi_t,mi_cupan*((1+V84)^mi_t-1)/V84)</f>
        <v/>
      </c>
      <c r="AC84">
        <f>(mi_nom+AB84-imp_man)*(1+V84)^(W84-mi_t)</f>
        <v/>
      </c>
      <c r="AD84">
        <f>AA84-AC84</f>
        <v/>
      </c>
      <c r="AE84">
        <f>IF(N84="",0,(D84=mi_div)*(G84&lt;&gt;"")*(G84&lt;=mi_rank)*(ABS(R84-mi_dias)&lt;=730)*(E84&lt;&gt;mi_isin)*(R84&gt;0)*(R84&lt;=4380)*(L84&lt;&gt;0)*(COUNTIF(E$2:E84,E84)=1))</f>
        <v/>
      </c>
      <c r="AF84">
        <f>IF(AND(AE84=1),AH84-ROW()*0.000001,-1E15)</f>
        <v/>
      </c>
      <c r="AG84">
        <f>IF(N84="",0,Y84*((1+L84)^S84*(1+V84)^(W84-S84)-(1+L84)^mi_t*(1+V84)^(W84-mi_t)))</f>
        <v/>
      </c>
      <c r="AH84">
        <f>IF(S84&gt;=mi_t,AD84-AG84,AD84)</f>
        <v/>
      </c>
    </row>
    <row r="85">
      <c r="H85" s="68" t="n"/>
      <c r="I85" s="69" t="n"/>
      <c r="J85" s="69" t="n"/>
      <c r="K85" s="70" t="n"/>
      <c r="L85" s="70" t="n"/>
      <c r="M85" s="69" t="n"/>
      <c r="N85" s="71" t="n"/>
      <c r="P85" s="68">
        <f>H85*M85/100</f>
        <v/>
      </c>
      <c r="Q85" s="68">
        <f>H85*J85/100</f>
        <v/>
      </c>
      <c r="R85" s="68">
        <f>IF(N85="",-1E9,N85-p_hoy)</f>
        <v/>
      </c>
      <c r="S85" s="72">
        <f>R85/365</f>
        <v/>
      </c>
      <c r="T85" s="69">
        <f>IF(N85="",100,IF(L85=0,M85*S85+100,M85*(1-(1+L85)^(-S85))/L85+100/(1+L85)^S85))</f>
        <v/>
      </c>
      <c r="V85">
        <f>IF(N85="",0,IFERROR(SUMPRODUCT((ABS(u_dias-(S85*365))&lt;=182)*(u_yask&gt;0)*u_yask*u_vm)/SUMPRODUCT((ABS(u_dias-(S85*365))&lt;=182)*(u_yask&gt;0)*u_vm),p_eur))</f>
        <v/>
      </c>
      <c r="W85">
        <f>IF(N85="",0,MAX(mi_t,S85))</f>
        <v/>
      </c>
      <c r="X85">
        <f>IF(N85="",0,CEILING(max_inv/(T85/100),p_den))</f>
        <v/>
      </c>
      <c r="Y85">
        <f>X85*T85/100</f>
        <v/>
      </c>
      <c r="Z85">
        <f>caja-Y85*(1+p_com)</f>
        <v/>
      </c>
      <c r="AA85">
        <f>IF(N85="",0,(Y85*(1+L85)^S85+Z85*(1+V85)^S85)*(1+V85)^(W85-S85))</f>
        <v/>
      </c>
      <c r="AB85">
        <f>IF(V85=0,mi_cupan*mi_t,mi_cupan*((1+V85)^mi_t-1)/V85)</f>
        <v/>
      </c>
      <c r="AC85">
        <f>(mi_nom+AB85-imp_man)*(1+V85)^(W85-mi_t)</f>
        <v/>
      </c>
      <c r="AD85">
        <f>AA85-AC85</f>
        <v/>
      </c>
      <c r="AE85">
        <f>IF(N85="",0,(D85=mi_div)*(G85&lt;&gt;"")*(G85&lt;=mi_rank)*(ABS(R85-mi_dias)&lt;=730)*(E85&lt;&gt;mi_isin)*(R85&gt;0)*(R85&lt;=4380)*(L85&lt;&gt;0)*(COUNTIF(E$2:E85,E85)=1))</f>
        <v/>
      </c>
      <c r="AF85">
        <f>IF(AND(AE85=1),AH85-ROW()*0.000001,-1E15)</f>
        <v/>
      </c>
      <c r="AG85">
        <f>IF(N85="",0,Y85*((1+L85)^S85*(1+V85)^(W85-S85)-(1+L85)^mi_t*(1+V85)^(W85-mi_t)))</f>
        <v/>
      </c>
      <c r="AH85">
        <f>IF(S85&gt;=mi_t,AD85-AG85,AD85)</f>
        <v/>
      </c>
    </row>
    <row r="86">
      <c r="H86" s="68" t="n"/>
      <c r="I86" s="69" t="n"/>
      <c r="J86" s="69" t="n"/>
      <c r="K86" s="70" t="n"/>
      <c r="L86" s="70" t="n"/>
      <c r="M86" s="69" t="n"/>
      <c r="N86" s="71" t="n"/>
      <c r="P86" s="68">
        <f>H86*M86/100</f>
        <v/>
      </c>
      <c r="Q86" s="68">
        <f>H86*J86/100</f>
        <v/>
      </c>
      <c r="R86" s="68">
        <f>IF(N86="",-1E9,N86-p_hoy)</f>
        <v/>
      </c>
      <c r="S86" s="72">
        <f>R86/365</f>
        <v/>
      </c>
      <c r="T86" s="69">
        <f>IF(N86="",100,IF(L86=0,M86*S86+100,M86*(1-(1+L86)^(-S86))/L86+100/(1+L86)^S86))</f>
        <v/>
      </c>
      <c r="V86">
        <f>IF(N86="",0,IFERROR(SUMPRODUCT((ABS(u_dias-(S86*365))&lt;=182)*(u_yask&gt;0)*u_yask*u_vm)/SUMPRODUCT((ABS(u_dias-(S86*365))&lt;=182)*(u_yask&gt;0)*u_vm),p_eur))</f>
        <v/>
      </c>
      <c r="W86">
        <f>IF(N86="",0,MAX(mi_t,S86))</f>
        <v/>
      </c>
      <c r="X86">
        <f>IF(N86="",0,CEILING(max_inv/(T86/100),p_den))</f>
        <v/>
      </c>
      <c r="Y86">
        <f>X86*T86/100</f>
        <v/>
      </c>
      <c r="Z86">
        <f>caja-Y86*(1+p_com)</f>
        <v/>
      </c>
      <c r="AA86">
        <f>IF(N86="",0,(Y86*(1+L86)^S86+Z86*(1+V86)^S86)*(1+V86)^(W86-S86))</f>
        <v/>
      </c>
      <c r="AB86">
        <f>IF(V86=0,mi_cupan*mi_t,mi_cupan*((1+V86)^mi_t-1)/V86)</f>
        <v/>
      </c>
      <c r="AC86">
        <f>(mi_nom+AB86-imp_man)*(1+V86)^(W86-mi_t)</f>
        <v/>
      </c>
      <c r="AD86">
        <f>AA86-AC86</f>
        <v/>
      </c>
      <c r="AE86">
        <f>IF(N86="",0,(D86=mi_div)*(G86&lt;&gt;"")*(G86&lt;=mi_rank)*(ABS(R86-mi_dias)&lt;=730)*(E86&lt;&gt;mi_isin)*(R86&gt;0)*(R86&lt;=4380)*(L86&lt;&gt;0)*(COUNTIF(E$2:E86,E86)=1))</f>
        <v/>
      </c>
      <c r="AF86">
        <f>IF(AND(AE86=1),AH86-ROW()*0.000001,-1E15)</f>
        <v/>
      </c>
      <c r="AG86">
        <f>IF(N86="",0,Y86*((1+L86)^S86*(1+V86)^(W86-S86)-(1+L86)^mi_t*(1+V86)^(W86-mi_t)))</f>
        <v/>
      </c>
      <c r="AH86">
        <f>IF(S86&gt;=mi_t,AD86-AG86,AD86)</f>
        <v/>
      </c>
    </row>
    <row r="87">
      <c r="H87" s="68" t="n"/>
      <c r="I87" s="69" t="n"/>
      <c r="J87" s="69" t="n"/>
      <c r="K87" s="70" t="n"/>
      <c r="L87" s="70" t="n"/>
      <c r="M87" s="69" t="n"/>
      <c r="N87" s="71" t="n"/>
      <c r="P87" s="68">
        <f>H87*M87/100</f>
        <v/>
      </c>
      <c r="Q87" s="68">
        <f>H87*J87/100</f>
        <v/>
      </c>
      <c r="R87" s="68">
        <f>IF(N87="",-1E9,N87-p_hoy)</f>
        <v/>
      </c>
      <c r="S87" s="72">
        <f>R87/365</f>
        <v/>
      </c>
      <c r="T87" s="69">
        <f>IF(N87="",100,IF(L87=0,M87*S87+100,M87*(1-(1+L87)^(-S87))/L87+100/(1+L87)^S87))</f>
        <v/>
      </c>
      <c r="V87">
        <f>IF(N87="",0,IFERROR(SUMPRODUCT((ABS(u_dias-(S87*365))&lt;=182)*(u_yask&gt;0)*u_yask*u_vm)/SUMPRODUCT((ABS(u_dias-(S87*365))&lt;=182)*(u_yask&gt;0)*u_vm),p_eur))</f>
        <v/>
      </c>
      <c r="W87">
        <f>IF(N87="",0,MAX(mi_t,S87))</f>
        <v/>
      </c>
      <c r="X87">
        <f>IF(N87="",0,CEILING(max_inv/(T87/100),p_den))</f>
        <v/>
      </c>
      <c r="Y87">
        <f>X87*T87/100</f>
        <v/>
      </c>
      <c r="Z87">
        <f>caja-Y87*(1+p_com)</f>
        <v/>
      </c>
      <c r="AA87">
        <f>IF(N87="",0,(Y87*(1+L87)^S87+Z87*(1+V87)^S87)*(1+V87)^(W87-S87))</f>
        <v/>
      </c>
      <c r="AB87">
        <f>IF(V87=0,mi_cupan*mi_t,mi_cupan*((1+V87)^mi_t-1)/V87)</f>
        <v/>
      </c>
      <c r="AC87">
        <f>(mi_nom+AB87-imp_man)*(1+V87)^(W87-mi_t)</f>
        <v/>
      </c>
      <c r="AD87">
        <f>AA87-AC87</f>
        <v/>
      </c>
      <c r="AE87">
        <f>IF(N87="",0,(D87=mi_div)*(G87&lt;&gt;"")*(G87&lt;=mi_rank)*(ABS(R87-mi_dias)&lt;=730)*(E87&lt;&gt;mi_isin)*(R87&gt;0)*(R87&lt;=4380)*(L87&lt;&gt;0)*(COUNTIF(E$2:E87,E87)=1))</f>
        <v/>
      </c>
      <c r="AF87">
        <f>IF(AND(AE87=1),AH87-ROW()*0.000001,-1E15)</f>
        <v/>
      </c>
      <c r="AG87">
        <f>IF(N87="",0,Y87*((1+L87)^S87*(1+V87)^(W87-S87)-(1+L87)^mi_t*(1+V87)^(W87-mi_t)))</f>
        <v/>
      </c>
      <c r="AH87">
        <f>IF(S87&gt;=mi_t,AD87-AG87,AD87)</f>
        <v/>
      </c>
    </row>
    <row r="88">
      <c r="H88" s="68" t="n"/>
      <c r="I88" s="69" t="n"/>
      <c r="J88" s="69" t="n"/>
      <c r="K88" s="70" t="n"/>
      <c r="L88" s="70" t="n"/>
      <c r="M88" s="69" t="n"/>
      <c r="N88" s="71" t="n"/>
      <c r="P88" s="68">
        <f>H88*M88/100</f>
        <v/>
      </c>
      <c r="Q88" s="68">
        <f>H88*J88/100</f>
        <v/>
      </c>
      <c r="R88" s="68">
        <f>IF(N88="",-1E9,N88-p_hoy)</f>
        <v/>
      </c>
      <c r="S88" s="72">
        <f>R88/365</f>
        <v/>
      </c>
      <c r="T88" s="69">
        <f>IF(N88="",100,IF(L88=0,M88*S88+100,M88*(1-(1+L88)^(-S88))/L88+100/(1+L88)^S88))</f>
        <v/>
      </c>
      <c r="V88">
        <f>IF(N88="",0,IFERROR(SUMPRODUCT((ABS(u_dias-(S88*365))&lt;=182)*(u_yask&gt;0)*u_yask*u_vm)/SUMPRODUCT((ABS(u_dias-(S88*365))&lt;=182)*(u_yask&gt;0)*u_vm),p_eur))</f>
        <v/>
      </c>
      <c r="W88">
        <f>IF(N88="",0,MAX(mi_t,S88))</f>
        <v/>
      </c>
      <c r="X88">
        <f>IF(N88="",0,CEILING(max_inv/(T88/100),p_den))</f>
        <v/>
      </c>
      <c r="Y88">
        <f>X88*T88/100</f>
        <v/>
      </c>
      <c r="Z88">
        <f>caja-Y88*(1+p_com)</f>
        <v/>
      </c>
      <c r="AA88">
        <f>IF(N88="",0,(Y88*(1+L88)^S88+Z88*(1+V88)^S88)*(1+V88)^(W88-S88))</f>
        <v/>
      </c>
      <c r="AB88">
        <f>IF(V88=0,mi_cupan*mi_t,mi_cupan*((1+V88)^mi_t-1)/V88)</f>
        <v/>
      </c>
      <c r="AC88">
        <f>(mi_nom+AB88-imp_man)*(1+V88)^(W88-mi_t)</f>
        <v/>
      </c>
      <c r="AD88">
        <f>AA88-AC88</f>
        <v/>
      </c>
      <c r="AE88">
        <f>IF(N88="",0,(D88=mi_div)*(G88&lt;&gt;"")*(G88&lt;=mi_rank)*(ABS(R88-mi_dias)&lt;=730)*(E88&lt;&gt;mi_isin)*(R88&gt;0)*(R88&lt;=4380)*(L88&lt;&gt;0)*(COUNTIF(E$2:E88,E88)=1))</f>
        <v/>
      </c>
      <c r="AF88">
        <f>IF(AND(AE88=1),AH88-ROW()*0.000001,-1E15)</f>
        <v/>
      </c>
      <c r="AG88">
        <f>IF(N88="",0,Y88*((1+L88)^S88*(1+V88)^(W88-S88)-(1+L88)^mi_t*(1+V88)^(W88-mi_t)))</f>
        <v/>
      </c>
      <c r="AH88">
        <f>IF(S88&gt;=mi_t,AD88-AG88,AD88)</f>
        <v/>
      </c>
    </row>
    <row r="89">
      <c r="H89" s="68" t="n"/>
      <c r="I89" s="69" t="n"/>
      <c r="J89" s="69" t="n"/>
      <c r="K89" s="70" t="n"/>
      <c r="L89" s="70" t="n"/>
      <c r="M89" s="69" t="n"/>
      <c r="N89" s="71" t="n"/>
      <c r="P89" s="68">
        <f>H89*M89/100</f>
        <v/>
      </c>
      <c r="Q89" s="68">
        <f>H89*J89/100</f>
        <v/>
      </c>
      <c r="R89" s="68">
        <f>IF(N89="",-1E9,N89-p_hoy)</f>
        <v/>
      </c>
      <c r="S89" s="72">
        <f>R89/365</f>
        <v/>
      </c>
      <c r="T89" s="69">
        <f>IF(N89="",100,IF(L89=0,M89*S89+100,M89*(1-(1+L89)^(-S89))/L89+100/(1+L89)^S89))</f>
        <v/>
      </c>
      <c r="V89">
        <f>IF(N89="",0,IFERROR(SUMPRODUCT((ABS(u_dias-(S89*365))&lt;=182)*(u_yask&gt;0)*u_yask*u_vm)/SUMPRODUCT((ABS(u_dias-(S89*365))&lt;=182)*(u_yask&gt;0)*u_vm),p_eur))</f>
        <v/>
      </c>
      <c r="W89">
        <f>IF(N89="",0,MAX(mi_t,S89))</f>
        <v/>
      </c>
      <c r="X89">
        <f>IF(N89="",0,CEILING(max_inv/(T89/100),p_den))</f>
        <v/>
      </c>
      <c r="Y89">
        <f>X89*T89/100</f>
        <v/>
      </c>
      <c r="Z89">
        <f>caja-Y89*(1+p_com)</f>
        <v/>
      </c>
      <c r="AA89">
        <f>IF(N89="",0,(Y89*(1+L89)^S89+Z89*(1+V89)^S89)*(1+V89)^(W89-S89))</f>
        <v/>
      </c>
      <c r="AB89">
        <f>IF(V89=0,mi_cupan*mi_t,mi_cupan*((1+V89)^mi_t-1)/V89)</f>
        <v/>
      </c>
      <c r="AC89">
        <f>(mi_nom+AB89-imp_man)*(1+V89)^(W89-mi_t)</f>
        <v/>
      </c>
      <c r="AD89">
        <f>AA89-AC89</f>
        <v/>
      </c>
      <c r="AE89">
        <f>IF(N89="",0,(D89=mi_div)*(G89&lt;&gt;"")*(G89&lt;=mi_rank)*(ABS(R89-mi_dias)&lt;=730)*(E89&lt;&gt;mi_isin)*(R89&gt;0)*(R89&lt;=4380)*(L89&lt;&gt;0)*(COUNTIF(E$2:E89,E89)=1))</f>
        <v/>
      </c>
      <c r="AF89">
        <f>IF(AND(AE89=1),AH89-ROW()*0.000001,-1E15)</f>
        <v/>
      </c>
      <c r="AG89">
        <f>IF(N89="",0,Y89*((1+L89)^S89*(1+V89)^(W89-S89)-(1+L89)^mi_t*(1+V89)^(W89-mi_t)))</f>
        <v/>
      </c>
      <c r="AH89">
        <f>IF(S89&gt;=mi_t,AD89-AG89,AD89)</f>
        <v/>
      </c>
    </row>
    <row r="90">
      <c r="H90" s="68" t="n"/>
      <c r="I90" s="69" t="n"/>
      <c r="J90" s="69" t="n"/>
      <c r="K90" s="70" t="n"/>
      <c r="L90" s="70" t="n"/>
      <c r="M90" s="69" t="n"/>
      <c r="N90" s="71" t="n"/>
      <c r="P90" s="68">
        <f>H90*M90/100</f>
        <v/>
      </c>
      <c r="Q90" s="68">
        <f>H90*J90/100</f>
        <v/>
      </c>
      <c r="R90" s="68">
        <f>IF(N90="",-1E9,N90-p_hoy)</f>
        <v/>
      </c>
      <c r="S90" s="72">
        <f>R90/365</f>
        <v/>
      </c>
      <c r="T90" s="69">
        <f>IF(N90="",100,IF(L90=0,M90*S90+100,M90*(1-(1+L90)^(-S90))/L90+100/(1+L90)^S90))</f>
        <v/>
      </c>
      <c r="V90">
        <f>IF(N90="",0,IFERROR(SUMPRODUCT((ABS(u_dias-(S90*365))&lt;=182)*(u_yask&gt;0)*u_yask*u_vm)/SUMPRODUCT((ABS(u_dias-(S90*365))&lt;=182)*(u_yask&gt;0)*u_vm),p_eur))</f>
        <v/>
      </c>
      <c r="W90">
        <f>IF(N90="",0,MAX(mi_t,S90))</f>
        <v/>
      </c>
      <c r="X90">
        <f>IF(N90="",0,CEILING(max_inv/(T90/100),p_den))</f>
        <v/>
      </c>
      <c r="Y90">
        <f>X90*T90/100</f>
        <v/>
      </c>
      <c r="Z90">
        <f>caja-Y90*(1+p_com)</f>
        <v/>
      </c>
      <c r="AA90">
        <f>IF(N90="",0,(Y90*(1+L90)^S90+Z90*(1+V90)^S90)*(1+V90)^(W90-S90))</f>
        <v/>
      </c>
      <c r="AB90">
        <f>IF(V90=0,mi_cupan*mi_t,mi_cupan*((1+V90)^mi_t-1)/V90)</f>
        <v/>
      </c>
      <c r="AC90">
        <f>(mi_nom+AB90-imp_man)*(1+V90)^(W90-mi_t)</f>
        <v/>
      </c>
      <c r="AD90">
        <f>AA90-AC90</f>
        <v/>
      </c>
      <c r="AE90">
        <f>IF(N90="",0,(D90=mi_div)*(G90&lt;&gt;"")*(G90&lt;=mi_rank)*(ABS(R90-mi_dias)&lt;=730)*(E90&lt;&gt;mi_isin)*(R90&gt;0)*(R90&lt;=4380)*(L90&lt;&gt;0)*(COUNTIF(E$2:E90,E90)=1))</f>
        <v/>
      </c>
      <c r="AF90">
        <f>IF(AND(AE90=1),AH90-ROW()*0.000001,-1E15)</f>
        <v/>
      </c>
      <c r="AG90">
        <f>IF(N90="",0,Y90*((1+L90)^S90*(1+V90)^(W90-S90)-(1+L90)^mi_t*(1+V90)^(W90-mi_t)))</f>
        <v/>
      </c>
      <c r="AH90">
        <f>IF(S90&gt;=mi_t,AD90-AG90,AD90)</f>
        <v/>
      </c>
    </row>
    <row r="91">
      <c r="H91" s="68" t="n"/>
      <c r="I91" s="69" t="n"/>
      <c r="J91" s="69" t="n"/>
      <c r="K91" s="70" t="n"/>
      <c r="L91" s="70" t="n"/>
      <c r="M91" s="69" t="n"/>
      <c r="N91" s="71" t="n"/>
      <c r="P91" s="68">
        <f>H91*M91/100</f>
        <v/>
      </c>
      <c r="Q91" s="68">
        <f>H91*J91/100</f>
        <v/>
      </c>
      <c r="R91" s="68">
        <f>IF(N91="",-1E9,N91-p_hoy)</f>
        <v/>
      </c>
      <c r="S91" s="72">
        <f>R91/365</f>
        <v/>
      </c>
      <c r="T91" s="69">
        <f>IF(N91="",100,IF(L91=0,M91*S91+100,M91*(1-(1+L91)^(-S91))/L91+100/(1+L91)^S91))</f>
        <v/>
      </c>
      <c r="V91">
        <f>IF(N91="",0,IFERROR(SUMPRODUCT((ABS(u_dias-(S91*365))&lt;=182)*(u_yask&gt;0)*u_yask*u_vm)/SUMPRODUCT((ABS(u_dias-(S91*365))&lt;=182)*(u_yask&gt;0)*u_vm),p_eur))</f>
        <v/>
      </c>
      <c r="W91">
        <f>IF(N91="",0,MAX(mi_t,S91))</f>
        <v/>
      </c>
      <c r="X91">
        <f>IF(N91="",0,CEILING(max_inv/(T91/100),p_den))</f>
        <v/>
      </c>
      <c r="Y91">
        <f>X91*T91/100</f>
        <v/>
      </c>
      <c r="Z91">
        <f>caja-Y91*(1+p_com)</f>
        <v/>
      </c>
      <c r="AA91">
        <f>IF(N91="",0,(Y91*(1+L91)^S91+Z91*(1+V91)^S91)*(1+V91)^(W91-S91))</f>
        <v/>
      </c>
      <c r="AB91">
        <f>IF(V91=0,mi_cupan*mi_t,mi_cupan*((1+V91)^mi_t-1)/V91)</f>
        <v/>
      </c>
      <c r="AC91">
        <f>(mi_nom+AB91-imp_man)*(1+V91)^(W91-mi_t)</f>
        <v/>
      </c>
      <c r="AD91">
        <f>AA91-AC91</f>
        <v/>
      </c>
      <c r="AE91">
        <f>IF(N91="",0,(D91=mi_div)*(G91&lt;&gt;"")*(G91&lt;=mi_rank)*(ABS(R91-mi_dias)&lt;=730)*(E91&lt;&gt;mi_isin)*(R91&gt;0)*(R91&lt;=4380)*(L91&lt;&gt;0)*(COUNTIF(E$2:E91,E91)=1))</f>
        <v/>
      </c>
      <c r="AF91">
        <f>IF(AND(AE91=1),AH91-ROW()*0.000001,-1E15)</f>
        <v/>
      </c>
      <c r="AG91">
        <f>IF(N91="",0,Y91*((1+L91)^S91*(1+V91)^(W91-S91)-(1+L91)^mi_t*(1+V91)^(W91-mi_t)))</f>
        <v/>
      </c>
      <c r="AH91">
        <f>IF(S91&gt;=mi_t,AD91-AG91,AD91)</f>
        <v/>
      </c>
    </row>
    <row r="92">
      <c r="H92" s="68" t="n"/>
      <c r="I92" s="69" t="n"/>
      <c r="J92" s="69" t="n"/>
      <c r="K92" s="70" t="n"/>
      <c r="L92" s="70" t="n"/>
      <c r="M92" s="69" t="n"/>
      <c r="N92" s="71" t="n"/>
      <c r="P92" s="68">
        <f>H92*M92/100</f>
        <v/>
      </c>
      <c r="Q92" s="68">
        <f>H92*J92/100</f>
        <v/>
      </c>
      <c r="R92" s="68">
        <f>IF(N92="",-1E9,N92-p_hoy)</f>
        <v/>
      </c>
      <c r="S92" s="72">
        <f>R92/365</f>
        <v/>
      </c>
      <c r="T92" s="69">
        <f>IF(N92="",100,IF(L92=0,M92*S92+100,M92*(1-(1+L92)^(-S92))/L92+100/(1+L92)^S92))</f>
        <v/>
      </c>
      <c r="V92">
        <f>IF(N92="",0,IFERROR(SUMPRODUCT((ABS(u_dias-(S92*365))&lt;=182)*(u_yask&gt;0)*u_yask*u_vm)/SUMPRODUCT((ABS(u_dias-(S92*365))&lt;=182)*(u_yask&gt;0)*u_vm),p_eur))</f>
        <v/>
      </c>
      <c r="W92">
        <f>IF(N92="",0,MAX(mi_t,S92))</f>
        <v/>
      </c>
      <c r="X92">
        <f>IF(N92="",0,CEILING(max_inv/(T92/100),p_den))</f>
        <v/>
      </c>
      <c r="Y92">
        <f>X92*T92/100</f>
        <v/>
      </c>
      <c r="Z92">
        <f>caja-Y92*(1+p_com)</f>
        <v/>
      </c>
      <c r="AA92">
        <f>IF(N92="",0,(Y92*(1+L92)^S92+Z92*(1+V92)^S92)*(1+V92)^(W92-S92))</f>
        <v/>
      </c>
      <c r="AB92">
        <f>IF(V92=0,mi_cupan*mi_t,mi_cupan*((1+V92)^mi_t-1)/V92)</f>
        <v/>
      </c>
      <c r="AC92">
        <f>(mi_nom+AB92-imp_man)*(1+V92)^(W92-mi_t)</f>
        <v/>
      </c>
      <c r="AD92">
        <f>AA92-AC92</f>
        <v/>
      </c>
      <c r="AE92">
        <f>IF(N92="",0,(D92=mi_div)*(G92&lt;&gt;"")*(G92&lt;=mi_rank)*(ABS(R92-mi_dias)&lt;=730)*(E92&lt;&gt;mi_isin)*(R92&gt;0)*(R92&lt;=4380)*(L92&lt;&gt;0)*(COUNTIF(E$2:E92,E92)=1))</f>
        <v/>
      </c>
      <c r="AF92">
        <f>IF(AND(AE92=1),AH92-ROW()*0.000001,-1E15)</f>
        <v/>
      </c>
      <c r="AG92">
        <f>IF(N92="",0,Y92*((1+L92)^S92*(1+V92)^(W92-S92)-(1+L92)^mi_t*(1+V92)^(W92-mi_t)))</f>
        <v/>
      </c>
      <c r="AH92">
        <f>IF(S92&gt;=mi_t,AD92-AG92,AD92)</f>
        <v/>
      </c>
    </row>
    <row r="93">
      <c r="H93" s="68" t="n"/>
      <c r="I93" s="69" t="n"/>
      <c r="J93" s="69" t="n"/>
      <c r="K93" s="70" t="n"/>
      <c r="L93" s="70" t="n"/>
      <c r="M93" s="69" t="n"/>
      <c r="N93" s="71" t="n"/>
      <c r="P93" s="68">
        <f>H93*M93/100</f>
        <v/>
      </c>
      <c r="Q93" s="68">
        <f>H93*J93/100</f>
        <v/>
      </c>
      <c r="R93" s="68">
        <f>IF(N93="",-1E9,N93-p_hoy)</f>
        <v/>
      </c>
      <c r="S93" s="72">
        <f>R93/365</f>
        <v/>
      </c>
      <c r="T93" s="69">
        <f>IF(N93="",100,IF(L93=0,M93*S93+100,M93*(1-(1+L93)^(-S93))/L93+100/(1+L93)^S93))</f>
        <v/>
      </c>
      <c r="V93">
        <f>IF(N93="",0,IFERROR(SUMPRODUCT((ABS(u_dias-(S93*365))&lt;=182)*(u_yask&gt;0)*u_yask*u_vm)/SUMPRODUCT((ABS(u_dias-(S93*365))&lt;=182)*(u_yask&gt;0)*u_vm),p_eur))</f>
        <v/>
      </c>
      <c r="W93">
        <f>IF(N93="",0,MAX(mi_t,S93))</f>
        <v/>
      </c>
      <c r="X93">
        <f>IF(N93="",0,CEILING(max_inv/(T93/100),p_den))</f>
        <v/>
      </c>
      <c r="Y93">
        <f>X93*T93/100</f>
        <v/>
      </c>
      <c r="Z93">
        <f>caja-Y93*(1+p_com)</f>
        <v/>
      </c>
      <c r="AA93">
        <f>IF(N93="",0,(Y93*(1+L93)^S93+Z93*(1+V93)^S93)*(1+V93)^(W93-S93))</f>
        <v/>
      </c>
      <c r="AB93">
        <f>IF(V93=0,mi_cupan*mi_t,mi_cupan*((1+V93)^mi_t-1)/V93)</f>
        <v/>
      </c>
      <c r="AC93">
        <f>(mi_nom+AB93-imp_man)*(1+V93)^(W93-mi_t)</f>
        <v/>
      </c>
      <c r="AD93">
        <f>AA93-AC93</f>
        <v/>
      </c>
      <c r="AE93">
        <f>IF(N93="",0,(D93=mi_div)*(G93&lt;&gt;"")*(G93&lt;=mi_rank)*(ABS(R93-mi_dias)&lt;=730)*(E93&lt;&gt;mi_isin)*(R93&gt;0)*(R93&lt;=4380)*(L93&lt;&gt;0)*(COUNTIF(E$2:E93,E93)=1))</f>
        <v/>
      </c>
      <c r="AF93">
        <f>IF(AND(AE93=1),AH93-ROW()*0.000001,-1E15)</f>
        <v/>
      </c>
      <c r="AG93">
        <f>IF(N93="",0,Y93*((1+L93)^S93*(1+V93)^(W93-S93)-(1+L93)^mi_t*(1+V93)^(W93-mi_t)))</f>
        <v/>
      </c>
      <c r="AH93">
        <f>IF(S93&gt;=mi_t,AD93-AG93,AD93)</f>
        <v/>
      </c>
    </row>
    <row r="94">
      <c r="H94" s="68" t="n"/>
      <c r="I94" s="69" t="n"/>
      <c r="J94" s="69" t="n"/>
      <c r="K94" s="70" t="n"/>
      <c r="L94" s="70" t="n"/>
      <c r="M94" s="69" t="n"/>
      <c r="N94" s="71" t="n"/>
      <c r="P94" s="68">
        <f>H94*M94/100</f>
        <v/>
      </c>
      <c r="Q94" s="68">
        <f>H94*J94/100</f>
        <v/>
      </c>
      <c r="R94" s="68">
        <f>IF(N94="",-1E9,N94-p_hoy)</f>
        <v/>
      </c>
      <c r="S94" s="72">
        <f>R94/365</f>
        <v/>
      </c>
      <c r="T94" s="69">
        <f>IF(N94="",100,IF(L94=0,M94*S94+100,M94*(1-(1+L94)^(-S94))/L94+100/(1+L94)^S94))</f>
        <v/>
      </c>
      <c r="V94">
        <f>IF(N94="",0,IFERROR(SUMPRODUCT((ABS(u_dias-(S94*365))&lt;=182)*(u_yask&gt;0)*u_yask*u_vm)/SUMPRODUCT((ABS(u_dias-(S94*365))&lt;=182)*(u_yask&gt;0)*u_vm),p_eur))</f>
        <v/>
      </c>
      <c r="W94">
        <f>IF(N94="",0,MAX(mi_t,S94))</f>
        <v/>
      </c>
      <c r="X94">
        <f>IF(N94="",0,CEILING(max_inv/(T94/100),p_den))</f>
        <v/>
      </c>
      <c r="Y94">
        <f>X94*T94/100</f>
        <v/>
      </c>
      <c r="Z94">
        <f>caja-Y94*(1+p_com)</f>
        <v/>
      </c>
      <c r="AA94">
        <f>IF(N94="",0,(Y94*(1+L94)^S94+Z94*(1+V94)^S94)*(1+V94)^(W94-S94))</f>
        <v/>
      </c>
      <c r="AB94">
        <f>IF(V94=0,mi_cupan*mi_t,mi_cupan*((1+V94)^mi_t-1)/V94)</f>
        <v/>
      </c>
      <c r="AC94">
        <f>(mi_nom+AB94-imp_man)*(1+V94)^(W94-mi_t)</f>
        <v/>
      </c>
      <c r="AD94">
        <f>AA94-AC94</f>
        <v/>
      </c>
      <c r="AE94">
        <f>IF(N94="",0,(D94=mi_div)*(G94&lt;&gt;"")*(G94&lt;=mi_rank)*(ABS(R94-mi_dias)&lt;=730)*(E94&lt;&gt;mi_isin)*(R94&gt;0)*(R94&lt;=4380)*(L94&lt;&gt;0)*(COUNTIF(E$2:E94,E94)=1))</f>
        <v/>
      </c>
      <c r="AF94">
        <f>IF(AND(AE94=1),AH94-ROW()*0.000001,-1E15)</f>
        <v/>
      </c>
      <c r="AG94">
        <f>IF(N94="",0,Y94*((1+L94)^S94*(1+V94)^(W94-S94)-(1+L94)^mi_t*(1+V94)^(W94-mi_t)))</f>
        <v/>
      </c>
      <c r="AH94">
        <f>IF(S94&gt;=mi_t,AD94-AG94,AD94)</f>
        <v/>
      </c>
    </row>
    <row r="95">
      <c r="H95" s="68" t="n"/>
      <c r="I95" s="69" t="n"/>
      <c r="J95" s="69" t="n"/>
      <c r="K95" s="70" t="n"/>
      <c r="L95" s="70" t="n"/>
      <c r="M95" s="69" t="n"/>
      <c r="N95" s="71" t="n"/>
      <c r="P95" s="68">
        <f>H95*M95/100</f>
        <v/>
      </c>
      <c r="Q95" s="68">
        <f>H95*J95/100</f>
        <v/>
      </c>
      <c r="R95" s="68">
        <f>IF(N95="",-1E9,N95-p_hoy)</f>
        <v/>
      </c>
      <c r="S95" s="72">
        <f>R95/365</f>
        <v/>
      </c>
      <c r="T95" s="69">
        <f>IF(N95="",100,IF(L95=0,M95*S95+100,M95*(1-(1+L95)^(-S95))/L95+100/(1+L95)^S95))</f>
        <v/>
      </c>
      <c r="V95">
        <f>IF(N95="",0,IFERROR(SUMPRODUCT((ABS(u_dias-(S95*365))&lt;=182)*(u_yask&gt;0)*u_yask*u_vm)/SUMPRODUCT((ABS(u_dias-(S95*365))&lt;=182)*(u_yask&gt;0)*u_vm),p_eur))</f>
        <v/>
      </c>
      <c r="W95">
        <f>IF(N95="",0,MAX(mi_t,S95))</f>
        <v/>
      </c>
      <c r="X95">
        <f>IF(N95="",0,CEILING(max_inv/(T95/100),p_den))</f>
        <v/>
      </c>
      <c r="Y95">
        <f>X95*T95/100</f>
        <v/>
      </c>
      <c r="Z95">
        <f>caja-Y95*(1+p_com)</f>
        <v/>
      </c>
      <c r="AA95">
        <f>IF(N95="",0,(Y95*(1+L95)^S95+Z95*(1+V95)^S95)*(1+V95)^(W95-S95))</f>
        <v/>
      </c>
      <c r="AB95">
        <f>IF(V95=0,mi_cupan*mi_t,mi_cupan*((1+V95)^mi_t-1)/V95)</f>
        <v/>
      </c>
      <c r="AC95">
        <f>(mi_nom+AB95-imp_man)*(1+V95)^(W95-mi_t)</f>
        <v/>
      </c>
      <c r="AD95">
        <f>AA95-AC95</f>
        <v/>
      </c>
      <c r="AE95">
        <f>IF(N95="",0,(D95=mi_div)*(G95&lt;&gt;"")*(G95&lt;=mi_rank)*(ABS(R95-mi_dias)&lt;=730)*(E95&lt;&gt;mi_isin)*(R95&gt;0)*(R95&lt;=4380)*(L95&lt;&gt;0)*(COUNTIF(E$2:E95,E95)=1))</f>
        <v/>
      </c>
      <c r="AF95">
        <f>IF(AND(AE95=1),AH95-ROW()*0.000001,-1E15)</f>
        <v/>
      </c>
      <c r="AG95">
        <f>IF(N95="",0,Y95*((1+L95)^S95*(1+V95)^(W95-S95)-(1+L95)^mi_t*(1+V95)^(W95-mi_t)))</f>
        <v/>
      </c>
      <c r="AH95">
        <f>IF(S95&gt;=mi_t,AD95-AG95,AD95)</f>
        <v/>
      </c>
    </row>
    <row r="96">
      <c r="H96" s="68" t="n"/>
      <c r="I96" s="69" t="n"/>
      <c r="J96" s="69" t="n"/>
      <c r="K96" s="70" t="n"/>
      <c r="L96" s="70" t="n"/>
      <c r="M96" s="69" t="n"/>
      <c r="N96" s="71" t="n"/>
      <c r="P96" s="68">
        <f>H96*M96/100</f>
        <v/>
      </c>
      <c r="Q96" s="68">
        <f>H96*J96/100</f>
        <v/>
      </c>
      <c r="R96" s="68">
        <f>IF(N96="",-1E9,N96-p_hoy)</f>
        <v/>
      </c>
      <c r="S96" s="72">
        <f>R96/365</f>
        <v/>
      </c>
      <c r="T96" s="69">
        <f>IF(N96="",100,IF(L96=0,M96*S96+100,M96*(1-(1+L96)^(-S96))/L96+100/(1+L96)^S96))</f>
        <v/>
      </c>
      <c r="V96">
        <f>IF(N96="",0,IFERROR(SUMPRODUCT((ABS(u_dias-(S96*365))&lt;=182)*(u_yask&gt;0)*u_yask*u_vm)/SUMPRODUCT((ABS(u_dias-(S96*365))&lt;=182)*(u_yask&gt;0)*u_vm),p_eur))</f>
        <v/>
      </c>
      <c r="W96">
        <f>IF(N96="",0,MAX(mi_t,S96))</f>
        <v/>
      </c>
      <c r="X96">
        <f>IF(N96="",0,CEILING(max_inv/(T96/100),p_den))</f>
        <v/>
      </c>
      <c r="Y96">
        <f>X96*T96/100</f>
        <v/>
      </c>
      <c r="Z96">
        <f>caja-Y96*(1+p_com)</f>
        <v/>
      </c>
      <c r="AA96">
        <f>IF(N96="",0,(Y96*(1+L96)^S96+Z96*(1+V96)^S96)*(1+V96)^(W96-S96))</f>
        <v/>
      </c>
      <c r="AB96">
        <f>IF(V96=0,mi_cupan*mi_t,mi_cupan*((1+V96)^mi_t-1)/V96)</f>
        <v/>
      </c>
      <c r="AC96">
        <f>(mi_nom+AB96-imp_man)*(1+V96)^(W96-mi_t)</f>
        <v/>
      </c>
      <c r="AD96">
        <f>AA96-AC96</f>
        <v/>
      </c>
      <c r="AE96">
        <f>IF(N96="",0,(D96=mi_div)*(G96&lt;&gt;"")*(G96&lt;=mi_rank)*(ABS(R96-mi_dias)&lt;=730)*(E96&lt;&gt;mi_isin)*(R96&gt;0)*(R96&lt;=4380)*(L96&lt;&gt;0)*(COUNTIF(E$2:E96,E96)=1))</f>
        <v/>
      </c>
      <c r="AF96">
        <f>IF(AND(AE96=1),AH96-ROW()*0.000001,-1E15)</f>
        <v/>
      </c>
      <c r="AG96">
        <f>IF(N96="",0,Y96*((1+L96)^S96*(1+V96)^(W96-S96)-(1+L96)^mi_t*(1+V96)^(W96-mi_t)))</f>
        <v/>
      </c>
      <c r="AH96">
        <f>IF(S96&gt;=mi_t,AD96-AG96,AD96)</f>
        <v/>
      </c>
    </row>
    <row r="97">
      <c r="H97" s="68" t="n"/>
      <c r="I97" s="69" t="n"/>
      <c r="J97" s="69" t="n"/>
      <c r="K97" s="70" t="n"/>
      <c r="L97" s="70" t="n"/>
      <c r="M97" s="69" t="n"/>
      <c r="N97" s="71" t="n"/>
      <c r="P97" s="68">
        <f>H97*M97/100</f>
        <v/>
      </c>
      <c r="Q97" s="68">
        <f>H97*J97/100</f>
        <v/>
      </c>
      <c r="R97" s="68">
        <f>IF(N97="",-1E9,N97-p_hoy)</f>
        <v/>
      </c>
      <c r="S97" s="72">
        <f>R97/365</f>
        <v/>
      </c>
      <c r="T97" s="69">
        <f>IF(N97="",100,IF(L97=0,M97*S97+100,M97*(1-(1+L97)^(-S97))/L97+100/(1+L97)^S97))</f>
        <v/>
      </c>
      <c r="V97">
        <f>IF(N97="",0,IFERROR(SUMPRODUCT((ABS(u_dias-(S97*365))&lt;=182)*(u_yask&gt;0)*u_yask*u_vm)/SUMPRODUCT((ABS(u_dias-(S97*365))&lt;=182)*(u_yask&gt;0)*u_vm),p_eur))</f>
        <v/>
      </c>
      <c r="W97">
        <f>IF(N97="",0,MAX(mi_t,S97))</f>
        <v/>
      </c>
      <c r="X97">
        <f>IF(N97="",0,CEILING(max_inv/(T97/100),p_den))</f>
        <v/>
      </c>
      <c r="Y97">
        <f>X97*T97/100</f>
        <v/>
      </c>
      <c r="Z97">
        <f>caja-Y97*(1+p_com)</f>
        <v/>
      </c>
      <c r="AA97">
        <f>IF(N97="",0,(Y97*(1+L97)^S97+Z97*(1+V97)^S97)*(1+V97)^(W97-S97))</f>
        <v/>
      </c>
      <c r="AB97">
        <f>IF(V97=0,mi_cupan*mi_t,mi_cupan*((1+V97)^mi_t-1)/V97)</f>
        <v/>
      </c>
      <c r="AC97">
        <f>(mi_nom+AB97-imp_man)*(1+V97)^(W97-mi_t)</f>
        <v/>
      </c>
      <c r="AD97">
        <f>AA97-AC97</f>
        <v/>
      </c>
      <c r="AE97">
        <f>IF(N97="",0,(D97=mi_div)*(G97&lt;&gt;"")*(G97&lt;=mi_rank)*(ABS(R97-mi_dias)&lt;=730)*(E97&lt;&gt;mi_isin)*(R97&gt;0)*(R97&lt;=4380)*(L97&lt;&gt;0)*(COUNTIF(E$2:E97,E97)=1))</f>
        <v/>
      </c>
      <c r="AF97">
        <f>IF(AND(AE97=1),AH97-ROW()*0.000001,-1E15)</f>
        <v/>
      </c>
      <c r="AG97">
        <f>IF(N97="",0,Y97*((1+L97)^S97*(1+V97)^(W97-S97)-(1+L97)^mi_t*(1+V97)^(W97-mi_t)))</f>
        <v/>
      </c>
      <c r="AH97">
        <f>IF(S97&gt;=mi_t,AD97-AG97,AD97)</f>
        <v/>
      </c>
    </row>
    <row r="98">
      <c r="H98" s="68" t="n"/>
      <c r="I98" s="69" t="n"/>
      <c r="J98" s="69" t="n"/>
      <c r="K98" s="70" t="n"/>
      <c r="L98" s="70" t="n"/>
      <c r="M98" s="69" t="n"/>
      <c r="N98" s="71" t="n"/>
      <c r="P98" s="68">
        <f>H98*M98/100</f>
        <v/>
      </c>
      <c r="Q98" s="68">
        <f>H98*J98/100</f>
        <v/>
      </c>
      <c r="R98" s="68">
        <f>IF(N98="",-1E9,N98-p_hoy)</f>
        <v/>
      </c>
      <c r="S98" s="72">
        <f>R98/365</f>
        <v/>
      </c>
      <c r="T98" s="69">
        <f>IF(N98="",100,IF(L98=0,M98*S98+100,M98*(1-(1+L98)^(-S98))/L98+100/(1+L98)^S98))</f>
        <v/>
      </c>
      <c r="V98">
        <f>IF(N98="",0,IFERROR(SUMPRODUCT((ABS(u_dias-(S98*365))&lt;=182)*(u_yask&gt;0)*u_yask*u_vm)/SUMPRODUCT((ABS(u_dias-(S98*365))&lt;=182)*(u_yask&gt;0)*u_vm),p_eur))</f>
        <v/>
      </c>
      <c r="W98">
        <f>IF(N98="",0,MAX(mi_t,S98))</f>
        <v/>
      </c>
      <c r="X98">
        <f>IF(N98="",0,CEILING(max_inv/(T98/100),p_den))</f>
        <v/>
      </c>
      <c r="Y98">
        <f>X98*T98/100</f>
        <v/>
      </c>
      <c r="Z98">
        <f>caja-Y98*(1+p_com)</f>
        <v/>
      </c>
      <c r="AA98">
        <f>IF(N98="",0,(Y98*(1+L98)^S98+Z98*(1+V98)^S98)*(1+V98)^(W98-S98))</f>
        <v/>
      </c>
      <c r="AB98">
        <f>IF(V98=0,mi_cupan*mi_t,mi_cupan*((1+V98)^mi_t-1)/V98)</f>
        <v/>
      </c>
      <c r="AC98">
        <f>(mi_nom+AB98-imp_man)*(1+V98)^(W98-mi_t)</f>
        <v/>
      </c>
      <c r="AD98">
        <f>AA98-AC98</f>
        <v/>
      </c>
      <c r="AE98">
        <f>IF(N98="",0,(D98=mi_div)*(G98&lt;&gt;"")*(G98&lt;=mi_rank)*(ABS(R98-mi_dias)&lt;=730)*(E98&lt;&gt;mi_isin)*(R98&gt;0)*(R98&lt;=4380)*(L98&lt;&gt;0)*(COUNTIF(E$2:E98,E98)=1))</f>
        <v/>
      </c>
      <c r="AF98">
        <f>IF(AND(AE98=1),AH98-ROW()*0.000001,-1E15)</f>
        <v/>
      </c>
      <c r="AG98">
        <f>IF(N98="",0,Y98*((1+L98)^S98*(1+V98)^(W98-S98)-(1+L98)^mi_t*(1+V98)^(W98-mi_t)))</f>
        <v/>
      </c>
      <c r="AH98">
        <f>IF(S98&gt;=mi_t,AD98-AG98,AD98)</f>
        <v/>
      </c>
    </row>
    <row r="99">
      <c r="H99" s="68" t="n"/>
      <c r="I99" s="69" t="n"/>
      <c r="J99" s="69" t="n"/>
      <c r="K99" s="70" t="n"/>
      <c r="L99" s="70" t="n"/>
      <c r="M99" s="69" t="n"/>
      <c r="N99" s="71" t="n"/>
      <c r="P99" s="68">
        <f>H99*M99/100</f>
        <v/>
      </c>
      <c r="Q99" s="68">
        <f>H99*J99/100</f>
        <v/>
      </c>
      <c r="R99" s="68">
        <f>IF(N99="",-1E9,N99-p_hoy)</f>
        <v/>
      </c>
      <c r="S99" s="72">
        <f>R99/365</f>
        <v/>
      </c>
      <c r="T99" s="69">
        <f>IF(N99="",100,IF(L99=0,M99*S99+100,M99*(1-(1+L99)^(-S99))/L99+100/(1+L99)^S99))</f>
        <v/>
      </c>
      <c r="V99">
        <f>IF(N99="",0,IFERROR(SUMPRODUCT((ABS(u_dias-(S99*365))&lt;=182)*(u_yask&gt;0)*u_yask*u_vm)/SUMPRODUCT((ABS(u_dias-(S99*365))&lt;=182)*(u_yask&gt;0)*u_vm),p_eur))</f>
        <v/>
      </c>
      <c r="W99">
        <f>IF(N99="",0,MAX(mi_t,S99))</f>
        <v/>
      </c>
      <c r="X99">
        <f>IF(N99="",0,CEILING(max_inv/(T99/100),p_den))</f>
        <v/>
      </c>
      <c r="Y99">
        <f>X99*T99/100</f>
        <v/>
      </c>
      <c r="Z99">
        <f>caja-Y99*(1+p_com)</f>
        <v/>
      </c>
      <c r="AA99">
        <f>IF(N99="",0,(Y99*(1+L99)^S99+Z99*(1+V99)^S99)*(1+V99)^(W99-S99))</f>
        <v/>
      </c>
      <c r="AB99">
        <f>IF(V99=0,mi_cupan*mi_t,mi_cupan*((1+V99)^mi_t-1)/V99)</f>
        <v/>
      </c>
      <c r="AC99">
        <f>(mi_nom+AB99-imp_man)*(1+V99)^(W99-mi_t)</f>
        <v/>
      </c>
      <c r="AD99">
        <f>AA99-AC99</f>
        <v/>
      </c>
      <c r="AE99">
        <f>IF(N99="",0,(D99=mi_div)*(G99&lt;&gt;"")*(G99&lt;=mi_rank)*(ABS(R99-mi_dias)&lt;=730)*(E99&lt;&gt;mi_isin)*(R99&gt;0)*(R99&lt;=4380)*(L99&lt;&gt;0)*(COUNTIF(E$2:E99,E99)=1))</f>
        <v/>
      </c>
      <c r="AF99">
        <f>IF(AND(AE99=1),AH99-ROW()*0.000001,-1E15)</f>
        <v/>
      </c>
      <c r="AG99">
        <f>IF(N99="",0,Y99*((1+L99)^S99*(1+V99)^(W99-S99)-(1+L99)^mi_t*(1+V99)^(W99-mi_t)))</f>
        <v/>
      </c>
      <c r="AH99">
        <f>IF(S99&gt;=mi_t,AD99-AG99,AD99)</f>
        <v/>
      </c>
    </row>
    <row r="100">
      <c r="H100" s="68" t="n"/>
      <c r="I100" s="69" t="n"/>
      <c r="J100" s="69" t="n"/>
      <c r="K100" s="70" t="n"/>
      <c r="L100" s="70" t="n"/>
      <c r="M100" s="69" t="n"/>
      <c r="N100" s="71" t="n"/>
      <c r="P100" s="68">
        <f>H100*M100/100</f>
        <v/>
      </c>
      <c r="Q100" s="68">
        <f>H100*J100/100</f>
        <v/>
      </c>
      <c r="R100" s="68">
        <f>IF(N100="",-1E9,N100-p_hoy)</f>
        <v/>
      </c>
      <c r="S100" s="72">
        <f>R100/365</f>
        <v/>
      </c>
      <c r="T100" s="69">
        <f>IF(N100="",100,IF(L100=0,M100*S100+100,M100*(1-(1+L100)^(-S100))/L100+100/(1+L100)^S100))</f>
        <v/>
      </c>
      <c r="V100">
        <f>IF(N100="",0,IFERROR(SUMPRODUCT((ABS(u_dias-(S100*365))&lt;=182)*(u_yask&gt;0)*u_yask*u_vm)/SUMPRODUCT((ABS(u_dias-(S100*365))&lt;=182)*(u_yask&gt;0)*u_vm),p_eur))</f>
        <v/>
      </c>
      <c r="W100">
        <f>IF(N100="",0,MAX(mi_t,S100))</f>
        <v/>
      </c>
      <c r="X100">
        <f>IF(N100="",0,CEILING(max_inv/(T100/100),p_den))</f>
        <v/>
      </c>
      <c r="Y100">
        <f>X100*T100/100</f>
        <v/>
      </c>
      <c r="Z100">
        <f>caja-Y100*(1+p_com)</f>
        <v/>
      </c>
      <c r="AA100">
        <f>IF(N100="",0,(Y100*(1+L100)^S100+Z100*(1+V100)^S100)*(1+V100)^(W100-S100))</f>
        <v/>
      </c>
      <c r="AB100">
        <f>IF(V100=0,mi_cupan*mi_t,mi_cupan*((1+V100)^mi_t-1)/V100)</f>
        <v/>
      </c>
      <c r="AC100">
        <f>(mi_nom+AB100-imp_man)*(1+V100)^(W100-mi_t)</f>
        <v/>
      </c>
      <c r="AD100">
        <f>AA100-AC100</f>
        <v/>
      </c>
      <c r="AE100">
        <f>IF(N100="",0,(D100=mi_div)*(G100&lt;&gt;"")*(G100&lt;=mi_rank)*(ABS(R100-mi_dias)&lt;=730)*(E100&lt;&gt;mi_isin)*(R100&gt;0)*(R100&lt;=4380)*(L100&lt;&gt;0)*(COUNTIF(E$2:E100,E100)=1))</f>
        <v/>
      </c>
      <c r="AF100">
        <f>IF(AND(AE100=1),AH100-ROW()*0.000001,-1E15)</f>
        <v/>
      </c>
      <c r="AG100">
        <f>IF(N100="",0,Y100*((1+L100)^S100*(1+V100)^(W100-S100)-(1+L100)^mi_t*(1+V100)^(W100-mi_t)))</f>
        <v/>
      </c>
      <c r="AH100">
        <f>IF(S100&gt;=mi_t,AD100-AG100,AD100)</f>
        <v/>
      </c>
    </row>
    <row r="101">
      <c r="H101" s="68" t="n"/>
      <c r="I101" s="69" t="n"/>
      <c r="J101" s="69" t="n"/>
      <c r="K101" s="70" t="n"/>
      <c r="L101" s="70" t="n"/>
      <c r="M101" s="69" t="n"/>
      <c r="N101" s="71" t="n"/>
      <c r="P101" s="68">
        <f>H101*M101/100</f>
        <v/>
      </c>
      <c r="Q101" s="68">
        <f>H101*J101/100</f>
        <v/>
      </c>
      <c r="R101" s="68">
        <f>IF(N101="",-1E9,N101-p_hoy)</f>
        <v/>
      </c>
      <c r="S101" s="72">
        <f>R101/365</f>
        <v/>
      </c>
      <c r="T101" s="69">
        <f>IF(N101="",100,IF(L101=0,M101*S101+100,M101*(1-(1+L101)^(-S101))/L101+100/(1+L101)^S101))</f>
        <v/>
      </c>
      <c r="V101">
        <f>IF(N101="",0,IFERROR(SUMPRODUCT((ABS(u_dias-(S101*365))&lt;=182)*(u_yask&gt;0)*u_yask*u_vm)/SUMPRODUCT((ABS(u_dias-(S101*365))&lt;=182)*(u_yask&gt;0)*u_vm),p_eur))</f>
        <v/>
      </c>
      <c r="W101">
        <f>IF(N101="",0,MAX(mi_t,S101))</f>
        <v/>
      </c>
      <c r="X101">
        <f>IF(N101="",0,CEILING(max_inv/(T101/100),p_den))</f>
        <v/>
      </c>
      <c r="Y101">
        <f>X101*T101/100</f>
        <v/>
      </c>
      <c r="Z101">
        <f>caja-Y101*(1+p_com)</f>
        <v/>
      </c>
      <c r="AA101">
        <f>IF(N101="",0,(Y101*(1+L101)^S101+Z101*(1+V101)^S101)*(1+V101)^(W101-S101))</f>
        <v/>
      </c>
      <c r="AB101">
        <f>IF(V101=0,mi_cupan*mi_t,mi_cupan*((1+V101)^mi_t-1)/V101)</f>
        <v/>
      </c>
      <c r="AC101">
        <f>(mi_nom+AB101-imp_man)*(1+V101)^(W101-mi_t)</f>
        <v/>
      </c>
      <c r="AD101">
        <f>AA101-AC101</f>
        <v/>
      </c>
      <c r="AE101">
        <f>IF(N101="",0,(D101=mi_div)*(G101&lt;&gt;"")*(G101&lt;=mi_rank)*(ABS(R101-mi_dias)&lt;=730)*(E101&lt;&gt;mi_isin)*(R101&gt;0)*(R101&lt;=4380)*(L101&lt;&gt;0)*(COUNTIF(E$2:E101,E101)=1))</f>
        <v/>
      </c>
      <c r="AF101">
        <f>IF(AND(AE101=1),AH101-ROW()*0.000001,-1E15)</f>
        <v/>
      </c>
      <c r="AG101">
        <f>IF(N101="",0,Y101*((1+L101)^S101*(1+V101)^(W101-S101)-(1+L101)^mi_t*(1+V101)^(W101-mi_t)))</f>
        <v/>
      </c>
      <c r="AH101">
        <f>IF(S101&gt;=mi_t,AD101-AG101,AD101)</f>
        <v/>
      </c>
    </row>
    <row r="102">
      <c r="H102" s="68" t="n"/>
      <c r="I102" s="69" t="n"/>
      <c r="J102" s="69" t="n"/>
      <c r="K102" s="70" t="n"/>
      <c r="L102" s="70" t="n"/>
      <c r="M102" s="69" t="n"/>
      <c r="N102" s="71" t="n"/>
      <c r="P102" s="68">
        <f>H102*M102/100</f>
        <v/>
      </c>
      <c r="Q102" s="68">
        <f>H102*J102/100</f>
        <v/>
      </c>
      <c r="R102" s="68">
        <f>IF(N102="",-1E9,N102-p_hoy)</f>
        <v/>
      </c>
      <c r="S102" s="72">
        <f>R102/365</f>
        <v/>
      </c>
      <c r="T102" s="69">
        <f>IF(N102="",100,IF(L102=0,M102*S102+100,M102*(1-(1+L102)^(-S102))/L102+100/(1+L102)^S102))</f>
        <v/>
      </c>
      <c r="V102">
        <f>IF(N102="",0,IFERROR(SUMPRODUCT((ABS(u_dias-(S102*365))&lt;=182)*(u_yask&gt;0)*u_yask*u_vm)/SUMPRODUCT((ABS(u_dias-(S102*365))&lt;=182)*(u_yask&gt;0)*u_vm),p_eur))</f>
        <v/>
      </c>
      <c r="W102">
        <f>IF(N102="",0,MAX(mi_t,S102))</f>
        <v/>
      </c>
      <c r="X102">
        <f>IF(N102="",0,CEILING(max_inv/(T102/100),p_den))</f>
        <v/>
      </c>
      <c r="Y102">
        <f>X102*T102/100</f>
        <v/>
      </c>
      <c r="Z102">
        <f>caja-Y102*(1+p_com)</f>
        <v/>
      </c>
      <c r="AA102">
        <f>IF(N102="",0,(Y102*(1+L102)^S102+Z102*(1+V102)^S102)*(1+V102)^(W102-S102))</f>
        <v/>
      </c>
      <c r="AB102">
        <f>IF(V102=0,mi_cupan*mi_t,mi_cupan*((1+V102)^mi_t-1)/V102)</f>
        <v/>
      </c>
      <c r="AC102">
        <f>(mi_nom+AB102-imp_man)*(1+V102)^(W102-mi_t)</f>
        <v/>
      </c>
      <c r="AD102">
        <f>AA102-AC102</f>
        <v/>
      </c>
      <c r="AE102">
        <f>IF(N102="",0,(D102=mi_div)*(G102&lt;&gt;"")*(G102&lt;=mi_rank)*(ABS(R102-mi_dias)&lt;=730)*(E102&lt;&gt;mi_isin)*(R102&gt;0)*(R102&lt;=4380)*(L102&lt;&gt;0)*(COUNTIF(E$2:E102,E102)=1))</f>
        <v/>
      </c>
      <c r="AF102">
        <f>IF(AND(AE102=1),AH102-ROW()*0.000001,-1E15)</f>
        <v/>
      </c>
      <c r="AG102">
        <f>IF(N102="",0,Y102*((1+L102)^S102*(1+V102)^(W102-S102)-(1+L102)^mi_t*(1+V102)^(W102-mi_t)))</f>
        <v/>
      </c>
      <c r="AH102">
        <f>IF(S102&gt;=mi_t,AD102-AG102,AD102)</f>
        <v/>
      </c>
    </row>
    <row r="103">
      <c r="H103" s="68" t="n"/>
      <c r="I103" s="69" t="n"/>
      <c r="J103" s="69" t="n"/>
      <c r="K103" s="70" t="n"/>
      <c r="L103" s="70" t="n"/>
      <c r="M103" s="69" t="n"/>
      <c r="N103" s="71" t="n"/>
      <c r="P103" s="68">
        <f>H103*M103/100</f>
        <v/>
      </c>
      <c r="Q103" s="68">
        <f>H103*J103/100</f>
        <v/>
      </c>
      <c r="R103" s="68">
        <f>IF(N103="",-1E9,N103-p_hoy)</f>
        <v/>
      </c>
      <c r="S103" s="72">
        <f>R103/365</f>
        <v/>
      </c>
      <c r="T103" s="69">
        <f>IF(N103="",100,IF(L103=0,M103*S103+100,M103*(1-(1+L103)^(-S103))/L103+100/(1+L103)^S103))</f>
        <v/>
      </c>
      <c r="V103">
        <f>IF(N103="",0,IFERROR(SUMPRODUCT((ABS(u_dias-(S103*365))&lt;=182)*(u_yask&gt;0)*u_yask*u_vm)/SUMPRODUCT((ABS(u_dias-(S103*365))&lt;=182)*(u_yask&gt;0)*u_vm),p_eur))</f>
        <v/>
      </c>
      <c r="W103">
        <f>IF(N103="",0,MAX(mi_t,S103))</f>
        <v/>
      </c>
      <c r="X103">
        <f>IF(N103="",0,CEILING(max_inv/(T103/100),p_den))</f>
        <v/>
      </c>
      <c r="Y103">
        <f>X103*T103/100</f>
        <v/>
      </c>
      <c r="Z103">
        <f>caja-Y103*(1+p_com)</f>
        <v/>
      </c>
      <c r="AA103">
        <f>IF(N103="",0,(Y103*(1+L103)^S103+Z103*(1+V103)^S103)*(1+V103)^(W103-S103))</f>
        <v/>
      </c>
      <c r="AB103">
        <f>IF(V103=0,mi_cupan*mi_t,mi_cupan*((1+V103)^mi_t-1)/V103)</f>
        <v/>
      </c>
      <c r="AC103">
        <f>(mi_nom+AB103-imp_man)*(1+V103)^(W103-mi_t)</f>
        <v/>
      </c>
      <c r="AD103">
        <f>AA103-AC103</f>
        <v/>
      </c>
      <c r="AE103">
        <f>IF(N103="",0,(D103=mi_div)*(G103&lt;&gt;"")*(G103&lt;=mi_rank)*(ABS(R103-mi_dias)&lt;=730)*(E103&lt;&gt;mi_isin)*(R103&gt;0)*(R103&lt;=4380)*(L103&lt;&gt;0)*(COUNTIF(E$2:E103,E103)=1))</f>
        <v/>
      </c>
      <c r="AF103">
        <f>IF(AND(AE103=1),AH103-ROW()*0.000001,-1E15)</f>
        <v/>
      </c>
      <c r="AG103">
        <f>IF(N103="",0,Y103*((1+L103)^S103*(1+V103)^(W103-S103)-(1+L103)^mi_t*(1+V103)^(W103-mi_t)))</f>
        <v/>
      </c>
      <c r="AH103">
        <f>IF(S103&gt;=mi_t,AD103-AG103,AD103)</f>
        <v/>
      </c>
    </row>
    <row r="104">
      <c r="H104" s="68" t="n"/>
      <c r="I104" s="69" t="n"/>
      <c r="J104" s="69" t="n"/>
      <c r="K104" s="70" t="n"/>
      <c r="L104" s="70" t="n"/>
      <c r="M104" s="69" t="n"/>
      <c r="N104" s="71" t="n"/>
      <c r="P104" s="68">
        <f>H104*M104/100</f>
        <v/>
      </c>
      <c r="Q104" s="68">
        <f>H104*J104/100</f>
        <v/>
      </c>
      <c r="R104" s="68">
        <f>IF(N104="",-1E9,N104-p_hoy)</f>
        <v/>
      </c>
      <c r="S104" s="72">
        <f>R104/365</f>
        <v/>
      </c>
      <c r="T104" s="69">
        <f>IF(N104="",100,IF(L104=0,M104*S104+100,M104*(1-(1+L104)^(-S104))/L104+100/(1+L104)^S104))</f>
        <v/>
      </c>
      <c r="V104">
        <f>IF(N104="",0,IFERROR(SUMPRODUCT((ABS(u_dias-(S104*365))&lt;=182)*(u_yask&gt;0)*u_yask*u_vm)/SUMPRODUCT((ABS(u_dias-(S104*365))&lt;=182)*(u_yask&gt;0)*u_vm),p_eur))</f>
        <v/>
      </c>
      <c r="W104">
        <f>IF(N104="",0,MAX(mi_t,S104))</f>
        <v/>
      </c>
      <c r="X104">
        <f>IF(N104="",0,CEILING(max_inv/(T104/100),p_den))</f>
        <v/>
      </c>
      <c r="Y104">
        <f>X104*T104/100</f>
        <v/>
      </c>
      <c r="Z104">
        <f>caja-Y104*(1+p_com)</f>
        <v/>
      </c>
      <c r="AA104">
        <f>IF(N104="",0,(Y104*(1+L104)^S104+Z104*(1+V104)^S104)*(1+V104)^(W104-S104))</f>
        <v/>
      </c>
      <c r="AB104">
        <f>IF(V104=0,mi_cupan*mi_t,mi_cupan*((1+V104)^mi_t-1)/V104)</f>
        <v/>
      </c>
      <c r="AC104">
        <f>(mi_nom+AB104-imp_man)*(1+V104)^(W104-mi_t)</f>
        <v/>
      </c>
      <c r="AD104">
        <f>AA104-AC104</f>
        <v/>
      </c>
      <c r="AE104">
        <f>IF(N104="",0,(D104=mi_div)*(G104&lt;&gt;"")*(G104&lt;=mi_rank)*(ABS(R104-mi_dias)&lt;=730)*(E104&lt;&gt;mi_isin)*(R104&gt;0)*(R104&lt;=4380)*(L104&lt;&gt;0)*(COUNTIF(E$2:E104,E104)=1))</f>
        <v/>
      </c>
      <c r="AF104">
        <f>IF(AND(AE104=1),AH104-ROW()*0.000001,-1E15)</f>
        <v/>
      </c>
      <c r="AG104">
        <f>IF(N104="",0,Y104*((1+L104)^S104*(1+V104)^(W104-S104)-(1+L104)^mi_t*(1+V104)^(W104-mi_t)))</f>
        <v/>
      </c>
      <c r="AH104">
        <f>IF(S104&gt;=mi_t,AD104-AG104,AD104)</f>
        <v/>
      </c>
    </row>
    <row r="105">
      <c r="H105" s="68" t="n"/>
      <c r="I105" s="69" t="n"/>
      <c r="J105" s="69" t="n"/>
      <c r="K105" s="70" t="n"/>
      <c r="L105" s="70" t="n"/>
      <c r="M105" s="69" t="n"/>
      <c r="N105" s="71" t="n"/>
      <c r="P105" s="68">
        <f>H105*M105/100</f>
        <v/>
      </c>
      <c r="Q105" s="68">
        <f>H105*J105/100</f>
        <v/>
      </c>
      <c r="R105" s="68">
        <f>IF(N105="",-1E9,N105-p_hoy)</f>
        <v/>
      </c>
      <c r="S105" s="72">
        <f>R105/365</f>
        <v/>
      </c>
      <c r="T105" s="69">
        <f>IF(N105="",100,IF(L105=0,M105*S105+100,M105*(1-(1+L105)^(-S105))/L105+100/(1+L105)^S105))</f>
        <v/>
      </c>
      <c r="V105">
        <f>IF(N105="",0,IFERROR(SUMPRODUCT((ABS(u_dias-(S105*365))&lt;=182)*(u_yask&gt;0)*u_yask*u_vm)/SUMPRODUCT((ABS(u_dias-(S105*365))&lt;=182)*(u_yask&gt;0)*u_vm),p_eur))</f>
        <v/>
      </c>
      <c r="W105">
        <f>IF(N105="",0,MAX(mi_t,S105))</f>
        <v/>
      </c>
      <c r="X105">
        <f>IF(N105="",0,CEILING(max_inv/(T105/100),p_den))</f>
        <v/>
      </c>
      <c r="Y105">
        <f>X105*T105/100</f>
        <v/>
      </c>
      <c r="Z105">
        <f>caja-Y105*(1+p_com)</f>
        <v/>
      </c>
      <c r="AA105">
        <f>IF(N105="",0,(Y105*(1+L105)^S105+Z105*(1+V105)^S105)*(1+V105)^(W105-S105))</f>
        <v/>
      </c>
      <c r="AB105">
        <f>IF(V105=0,mi_cupan*mi_t,mi_cupan*((1+V105)^mi_t-1)/V105)</f>
        <v/>
      </c>
      <c r="AC105">
        <f>(mi_nom+AB105-imp_man)*(1+V105)^(W105-mi_t)</f>
        <v/>
      </c>
      <c r="AD105">
        <f>AA105-AC105</f>
        <v/>
      </c>
      <c r="AE105">
        <f>IF(N105="",0,(D105=mi_div)*(G105&lt;&gt;"")*(G105&lt;=mi_rank)*(ABS(R105-mi_dias)&lt;=730)*(E105&lt;&gt;mi_isin)*(R105&gt;0)*(R105&lt;=4380)*(L105&lt;&gt;0)*(COUNTIF(E$2:E105,E105)=1))</f>
        <v/>
      </c>
      <c r="AF105">
        <f>IF(AND(AE105=1),AH105-ROW()*0.000001,-1E15)</f>
        <v/>
      </c>
      <c r="AG105">
        <f>IF(N105="",0,Y105*((1+L105)^S105*(1+V105)^(W105-S105)-(1+L105)^mi_t*(1+V105)^(W105-mi_t)))</f>
        <v/>
      </c>
      <c r="AH105">
        <f>IF(S105&gt;=mi_t,AD105-AG105,AD105)</f>
        <v/>
      </c>
    </row>
    <row r="106">
      <c r="H106" s="68" t="n"/>
      <c r="I106" s="69" t="n"/>
      <c r="J106" s="69" t="n"/>
      <c r="K106" s="70" t="n"/>
      <c r="L106" s="70" t="n"/>
      <c r="M106" s="69" t="n"/>
      <c r="N106" s="71" t="n"/>
      <c r="P106" s="68">
        <f>H106*M106/100</f>
        <v/>
      </c>
      <c r="Q106" s="68">
        <f>H106*J106/100</f>
        <v/>
      </c>
      <c r="R106" s="68">
        <f>IF(N106="",-1E9,N106-p_hoy)</f>
        <v/>
      </c>
      <c r="S106" s="72">
        <f>R106/365</f>
        <v/>
      </c>
      <c r="T106" s="69">
        <f>IF(N106="",100,IF(L106=0,M106*S106+100,M106*(1-(1+L106)^(-S106))/L106+100/(1+L106)^S106))</f>
        <v/>
      </c>
      <c r="V106">
        <f>IF(N106="",0,IFERROR(SUMPRODUCT((ABS(u_dias-(S106*365))&lt;=182)*(u_yask&gt;0)*u_yask*u_vm)/SUMPRODUCT((ABS(u_dias-(S106*365))&lt;=182)*(u_yask&gt;0)*u_vm),p_eur))</f>
        <v/>
      </c>
      <c r="W106">
        <f>IF(N106="",0,MAX(mi_t,S106))</f>
        <v/>
      </c>
      <c r="X106">
        <f>IF(N106="",0,CEILING(max_inv/(T106/100),p_den))</f>
        <v/>
      </c>
      <c r="Y106">
        <f>X106*T106/100</f>
        <v/>
      </c>
      <c r="Z106">
        <f>caja-Y106*(1+p_com)</f>
        <v/>
      </c>
      <c r="AA106">
        <f>IF(N106="",0,(Y106*(1+L106)^S106+Z106*(1+V106)^S106)*(1+V106)^(W106-S106))</f>
        <v/>
      </c>
      <c r="AB106">
        <f>IF(V106=0,mi_cupan*mi_t,mi_cupan*((1+V106)^mi_t-1)/V106)</f>
        <v/>
      </c>
      <c r="AC106">
        <f>(mi_nom+AB106-imp_man)*(1+V106)^(W106-mi_t)</f>
        <v/>
      </c>
      <c r="AD106">
        <f>AA106-AC106</f>
        <v/>
      </c>
      <c r="AE106">
        <f>IF(N106="",0,(D106=mi_div)*(G106&lt;&gt;"")*(G106&lt;=mi_rank)*(ABS(R106-mi_dias)&lt;=730)*(E106&lt;&gt;mi_isin)*(R106&gt;0)*(R106&lt;=4380)*(L106&lt;&gt;0)*(COUNTIF(E$2:E106,E106)=1))</f>
        <v/>
      </c>
      <c r="AF106">
        <f>IF(AND(AE106=1),AH106-ROW()*0.000001,-1E15)</f>
        <v/>
      </c>
      <c r="AG106">
        <f>IF(N106="",0,Y106*((1+L106)^S106*(1+V106)^(W106-S106)-(1+L106)^mi_t*(1+V106)^(W106-mi_t)))</f>
        <v/>
      </c>
      <c r="AH106">
        <f>IF(S106&gt;=mi_t,AD106-AG106,AD106)</f>
        <v/>
      </c>
    </row>
    <row r="107">
      <c r="H107" s="68" t="n"/>
      <c r="I107" s="69" t="n"/>
      <c r="J107" s="69" t="n"/>
      <c r="K107" s="70" t="n"/>
      <c r="L107" s="70" t="n"/>
      <c r="M107" s="69" t="n"/>
      <c r="N107" s="71" t="n"/>
      <c r="P107" s="68">
        <f>H107*M107/100</f>
        <v/>
      </c>
      <c r="Q107" s="68">
        <f>H107*J107/100</f>
        <v/>
      </c>
      <c r="R107" s="68">
        <f>IF(N107="",-1E9,N107-p_hoy)</f>
        <v/>
      </c>
      <c r="S107" s="72">
        <f>R107/365</f>
        <v/>
      </c>
      <c r="T107" s="69">
        <f>IF(N107="",100,IF(L107=0,M107*S107+100,M107*(1-(1+L107)^(-S107))/L107+100/(1+L107)^S107))</f>
        <v/>
      </c>
      <c r="V107">
        <f>IF(N107="",0,IFERROR(SUMPRODUCT((ABS(u_dias-(S107*365))&lt;=182)*(u_yask&gt;0)*u_yask*u_vm)/SUMPRODUCT((ABS(u_dias-(S107*365))&lt;=182)*(u_yask&gt;0)*u_vm),p_eur))</f>
        <v/>
      </c>
      <c r="W107">
        <f>IF(N107="",0,MAX(mi_t,S107))</f>
        <v/>
      </c>
      <c r="X107">
        <f>IF(N107="",0,CEILING(max_inv/(T107/100),p_den))</f>
        <v/>
      </c>
      <c r="Y107">
        <f>X107*T107/100</f>
        <v/>
      </c>
      <c r="Z107">
        <f>caja-Y107*(1+p_com)</f>
        <v/>
      </c>
      <c r="AA107">
        <f>IF(N107="",0,(Y107*(1+L107)^S107+Z107*(1+V107)^S107)*(1+V107)^(W107-S107))</f>
        <v/>
      </c>
      <c r="AB107">
        <f>IF(V107=0,mi_cupan*mi_t,mi_cupan*((1+V107)^mi_t-1)/V107)</f>
        <v/>
      </c>
      <c r="AC107">
        <f>(mi_nom+AB107-imp_man)*(1+V107)^(W107-mi_t)</f>
        <v/>
      </c>
      <c r="AD107">
        <f>AA107-AC107</f>
        <v/>
      </c>
      <c r="AE107">
        <f>IF(N107="",0,(D107=mi_div)*(G107&lt;&gt;"")*(G107&lt;=mi_rank)*(ABS(R107-mi_dias)&lt;=730)*(E107&lt;&gt;mi_isin)*(R107&gt;0)*(R107&lt;=4380)*(L107&lt;&gt;0)*(COUNTIF(E$2:E107,E107)=1))</f>
        <v/>
      </c>
      <c r="AF107">
        <f>IF(AND(AE107=1),AH107-ROW()*0.000001,-1E15)</f>
        <v/>
      </c>
      <c r="AG107">
        <f>IF(N107="",0,Y107*((1+L107)^S107*(1+V107)^(W107-S107)-(1+L107)^mi_t*(1+V107)^(W107-mi_t)))</f>
        <v/>
      </c>
      <c r="AH107">
        <f>IF(S107&gt;=mi_t,AD107-AG107,AD107)</f>
        <v/>
      </c>
    </row>
    <row r="108">
      <c r="H108" s="68" t="n"/>
      <c r="I108" s="69" t="n"/>
      <c r="J108" s="69" t="n"/>
      <c r="K108" s="70" t="n"/>
      <c r="L108" s="70" t="n"/>
      <c r="M108" s="69" t="n"/>
      <c r="N108" s="71" t="n"/>
      <c r="P108" s="68">
        <f>H108*M108/100</f>
        <v/>
      </c>
      <c r="Q108" s="68">
        <f>H108*J108/100</f>
        <v/>
      </c>
      <c r="R108" s="68">
        <f>IF(N108="",-1E9,N108-p_hoy)</f>
        <v/>
      </c>
      <c r="S108" s="72">
        <f>R108/365</f>
        <v/>
      </c>
      <c r="T108" s="69">
        <f>IF(N108="",100,IF(L108=0,M108*S108+100,M108*(1-(1+L108)^(-S108))/L108+100/(1+L108)^S108))</f>
        <v/>
      </c>
      <c r="V108">
        <f>IF(N108="",0,IFERROR(SUMPRODUCT((ABS(u_dias-(S108*365))&lt;=182)*(u_yask&gt;0)*u_yask*u_vm)/SUMPRODUCT((ABS(u_dias-(S108*365))&lt;=182)*(u_yask&gt;0)*u_vm),p_eur))</f>
        <v/>
      </c>
      <c r="W108">
        <f>IF(N108="",0,MAX(mi_t,S108))</f>
        <v/>
      </c>
      <c r="X108">
        <f>IF(N108="",0,CEILING(max_inv/(T108/100),p_den))</f>
        <v/>
      </c>
      <c r="Y108">
        <f>X108*T108/100</f>
        <v/>
      </c>
      <c r="Z108">
        <f>caja-Y108*(1+p_com)</f>
        <v/>
      </c>
      <c r="AA108">
        <f>IF(N108="",0,(Y108*(1+L108)^S108+Z108*(1+V108)^S108)*(1+V108)^(W108-S108))</f>
        <v/>
      </c>
      <c r="AB108">
        <f>IF(V108=0,mi_cupan*mi_t,mi_cupan*((1+V108)^mi_t-1)/V108)</f>
        <v/>
      </c>
      <c r="AC108">
        <f>(mi_nom+AB108-imp_man)*(1+V108)^(W108-mi_t)</f>
        <v/>
      </c>
      <c r="AD108">
        <f>AA108-AC108</f>
        <v/>
      </c>
      <c r="AE108">
        <f>IF(N108="",0,(D108=mi_div)*(G108&lt;&gt;"")*(G108&lt;=mi_rank)*(ABS(R108-mi_dias)&lt;=730)*(E108&lt;&gt;mi_isin)*(R108&gt;0)*(R108&lt;=4380)*(L108&lt;&gt;0)*(COUNTIF(E$2:E108,E108)=1))</f>
        <v/>
      </c>
      <c r="AF108">
        <f>IF(AND(AE108=1),AH108-ROW()*0.000001,-1E15)</f>
        <v/>
      </c>
      <c r="AG108">
        <f>IF(N108="",0,Y108*((1+L108)^S108*(1+V108)^(W108-S108)-(1+L108)^mi_t*(1+V108)^(W108-mi_t)))</f>
        <v/>
      </c>
      <c r="AH108">
        <f>IF(S108&gt;=mi_t,AD108-AG108,AD108)</f>
        <v/>
      </c>
    </row>
    <row r="109">
      <c r="H109" s="68" t="n"/>
      <c r="I109" s="69" t="n"/>
      <c r="J109" s="69" t="n"/>
      <c r="K109" s="70" t="n"/>
      <c r="L109" s="70" t="n"/>
      <c r="M109" s="69" t="n"/>
      <c r="N109" s="71" t="n"/>
      <c r="P109" s="68">
        <f>H109*M109/100</f>
        <v/>
      </c>
      <c r="Q109" s="68">
        <f>H109*J109/100</f>
        <v/>
      </c>
      <c r="R109" s="68">
        <f>IF(N109="",-1E9,N109-p_hoy)</f>
        <v/>
      </c>
      <c r="S109" s="72">
        <f>R109/365</f>
        <v/>
      </c>
      <c r="T109" s="69">
        <f>IF(N109="",100,IF(L109=0,M109*S109+100,M109*(1-(1+L109)^(-S109))/L109+100/(1+L109)^S109))</f>
        <v/>
      </c>
      <c r="V109">
        <f>IF(N109="",0,IFERROR(SUMPRODUCT((ABS(u_dias-(S109*365))&lt;=182)*(u_yask&gt;0)*u_yask*u_vm)/SUMPRODUCT((ABS(u_dias-(S109*365))&lt;=182)*(u_yask&gt;0)*u_vm),p_eur))</f>
        <v/>
      </c>
      <c r="W109">
        <f>IF(N109="",0,MAX(mi_t,S109))</f>
        <v/>
      </c>
      <c r="X109">
        <f>IF(N109="",0,CEILING(max_inv/(T109/100),p_den))</f>
        <v/>
      </c>
      <c r="Y109">
        <f>X109*T109/100</f>
        <v/>
      </c>
      <c r="Z109">
        <f>caja-Y109*(1+p_com)</f>
        <v/>
      </c>
      <c r="AA109">
        <f>IF(N109="",0,(Y109*(1+L109)^S109+Z109*(1+V109)^S109)*(1+V109)^(W109-S109))</f>
        <v/>
      </c>
      <c r="AB109">
        <f>IF(V109=0,mi_cupan*mi_t,mi_cupan*((1+V109)^mi_t-1)/V109)</f>
        <v/>
      </c>
      <c r="AC109">
        <f>(mi_nom+AB109-imp_man)*(1+V109)^(W109-mi_t)</f>
        <v/>
      </c>
      <c r="AD109">
        <f>AA109-AC109</f>
        <v/>
      </c>
      <c r="AE109">
        <f>IF(N109="",0,(D109=mi_div)*(G109&lt;&gt;"")*(G109&lt;=mi_rank)*(ABS(R109-mi_dias)&lt;=730)*(E109&lt;&gt;mi_isin)*(R109&gt;0)*(R109&lt;=4380)*(L109&lt;&gt;0)*(COUNTIF(E$2:E109,E109)=1))</f>
        <v/>
      </c>
      <c r="AF109">
        <f>IF(AND(AE109=1),AH109-ROW()*0.000001,-1E15)</f>
        <v/>
      </c>
      <c r="AG109">
        <f>IF(N109="",0,Y109*((1+L109)^S109*(1+V109)^(W109-S109)-(1+L109)^mi_t*(1+V109)^(W109-mi_t)))</f>
        <v/>
      </c>
      <c r="AH109">
        <f>IF(S109&gt;=mi_t,AD109-AG109,AD109)</f>
        <v/>
      </c>
    </row>
    <row r="110">
      <c r="H110" s="68" t="n"/>
      <c r="I110" s="69" t="n"/>
      <c r="J110" s="69" t="n"/>
      <c r="K110" s="70" t="n"/>
      <c r="L110" s="70" t="n"/>
      <c r="M110" s="69" t="n"/>
      <c r="N110" s="71" t="n"/>
      <c r="P110" s="68">
        <f>H110*M110/100</f>
        <v/>
      </c>
      <c r="Q110" s="68">
        <f>H110*J110/100</f>
        <v/>
      </c>
      <c r="R110" s="68">
        <f>IF(N110="",-1E9,N110-p_hoy)</f>
        <v/>
      </c>
      <c r="S110" s="72">
        <f>R110/365</f>
        <v/>
      </c>
      <c r="T110" s="69">
        <f>IF(N110="",100,IF(L110=0,M110*S110+100,M110*(1-(1+L110)^(-S110))/L110+100/(1+L110)^S110))</f>
        <v/>
      </c>
      <c r="V110">
        <f>IF(N110="",0,IFERROR(SUMPRODUCT((ABS(u_dias-(S110*365))&lt;=182)*(u_yask&gt;0)*u_yask*u_vm)/SUMPRODUCT((ABS(u_dias-(S110*365))&lt;=182)*(u_yask&gt;0)*u_vm),p_eur))</f>
        <v/>
      </c>
      <c r="W110">
        <f>IF(N110="",0,MAX(mi_t,S110))</f>
        <v/>
      </c>
      <c r="X110">
        <f>IF(N110="",0,CEILING(max_inv/(T110/100),p_den))</f>
        <v/>
      </c>
      <c r="Y110">
        <f>X110*T110/100</f>
        <v/>
      </c>
      <c r="Z110">
        <f>caja-Y110*(1+p_com)</f>
        <v/>
      </c>
      <c r="AA110">
        <f>IF(N110="",0,(Y110*(1+L110)^S110+Z110*(1+V110)^S110)*(1+V110)^(W110-S110))</f>
        <v/>
      </c>
      <c r="AB110">
        <f>IF(V110=0,mi_cupan*mi_t,mi_cupan*((1+V110)^mi_t-1)/V110)</f>
        <v/>
      </c>
      <c r="AC110">
        <f>(mi_nom+AB110-imp_man)*(1+V110)^(W110-mi_t)</f>
        <v/>
      </c>
      <c r="AD110">
        <f>AA110-AC110</f>
        <v/>
      </c>
      <c r="AE110">
        <f>IF(N110="",0,(D110=mi_div)*(G110&lt;&gt;"")*(G110&lt;=mi_rank)*(ABS(R110-mi_dias)&lt;=730)*(E110&lt;&gt;mi_isin)*(R110&gt;0)*(R110&lt;=4380)*(L110&lt;&gt;0)*(COUNTIF(E$2:E110,E110)=1))</f>
        <v/>
      </c>
      <c r="AF110">
        <f>IF(AND(AE110=1),AH110-ROW()*0.000001,-1E15)</f>
        <v/>
      </c>
      <c r="AG110">
        <f>IF(N110="",0,Y110*((1+L110)^S110*(1+V110)^(W110-S110)-(1+L110)^mi_t*(1+V110)^(W110-mi_t)))</f>
        <v/>
      </c>
      <c r="AH110">
        <f>IF(S110&gt;=mi_t,AD110-AG110,AD110)</f>
        <v/>
      </c>
    </row>
    <row r="111">
      <c r="H111" s="68" t="n"/>
      <c r="I111" s="69" t="n"/>
      <c r="J111" s="69" t="n"/>
      <c r="K111" s="70" t="n"/>
      <c r="L111" s="70" t="n"/>
      <c r="M111" s="69" t="n"/>
      <c r="N111" s="71" t="n"/>
      <c r="P111" s="68">
        <f>H111*M111/100</f>
        <v/>
      </c>
      <c r="Q111" s="68">
        <f>H111*J111/100</f>
        <v/>
      </c>
      <c r="R111" s="68">
        <f>IF(N111="",-1E9,N111-p_hoy)</f>
        <v/>
      </c>
      <c r="S111" s="72">
        <f>R111/365</f>
        <v/>
      </c>
      <c r="T111" s="69">
        <f>IF(N111="",100,IF(L111=0,M111*S111+100,M111*(1-(1+L111)^(-S111))/L111+100/(1+L111)^S111))</f>
        <v/>
      </c>
      <c r="V111">
        <f>IF(N111="",0,IFERROR(SUMPRODUCT((ABS(u_dias-(S111*365))&lt;=182)*(u_yask&gt;0)*u_yask*u_vm)/SUMPRODUCT((ABS(u_dias-(S111*365))&lt;=182)*(u_yask&gt;0)*u_vm),p_eur))</f>
        <v/>
      </c>
      <c r="W111">
        <f>IF(N111="",0,MAX(mi_t,S111))</f>
        <v/>
      </c>
      <c r="X111">
        <f>IF(N111="",0,CEILING(max_inv/(T111/100),p_den))</f>
        <v/>
      </c>
      <c r="Y111">
        <f>X111*T111/100</f>
        <v/>
      </c>
      <c r="Z111">
        <f>caja-Y111*(1+p_com)</f>
        <v/>
      </c>
      <c r="AA111">
        <f>IF(N111="",0,(Y111*(1+L111)^S111+Z111*(1+V111)^S111)*(1+V111)^(W111-S111))</f>
        <v/>
      </c>
      <c r="AB111">
        <f>IF(V111=0,mi_cupan*mi_t,mi_cupan*((1+V111)^mi_t-1)/V111)</f>
        <v/>
      </c>
      <c r="AC111">
        <f>(mi_nom+AB111-imp_man)*(1+V111)^(W111-mi_t)</f>
        <v/>
      </c>
      <c r="AD111">
        <f>AA111-AC111</f>
        <v/>
      </c>
      <c r="AE111">
        <f>IF(N111="",0,(D111=mi_div)*(G111&lt;&gt;"")*(G111&lt;=mi_rank)*(ABS(R111-mi_dias)&lt;=730)*(E111&lt;&gt;mi_isin)*(R111&gt;0)*(R111&lt;=4380)*(L111&lt;&gt;0)*(COUNTIF(E$2:E111,E111)=1))</f>
        <v/>
      </c>
      <c r="AF111">
        <f>IF(AND(AE111=1),AH111-ROW()*0.000001,-1E15)</f>
        <v/>
      </c>
      <c r="AG111">
        <f>IF(N111="",0,Y111*((1+L111)^S111*(1+V111)^(W111-S111)-(1+L111)^mi_t*(1+V111)^(W111-mi_t)))</f>
        <v/>
      </c>
      <c r="AH111">
        <f>IF(S111&gt;=mi_t,AD111-AG111,AD111)</f>
        <v/>
      </c>
    </row>
    <row r="112">
      <c r="H112" s="68" t="n"/>
      <c r="I112" s="69" t="n"/>
      <c r="J112" s="69" t="n"/>
      <c r="K112" s="70" t="n"/>
      <c r="L112" s="70" t="n"/>
      <c r="M112" s="69" t="n"/>
      <c r="N112" s="71" t="n"/>
      <c r="P112" s="68">
        <f>H112*M112/100</f>
        <v/>
      </c>
      <c r="Q112" s="68">
        <f>H112*J112/100</f>
        <v/>
      </c>
      <c r="R112" s="68">
        <f>IF(N112="",-1E9,N112-p_hoy)</f>
        <v/>
      </c>
      <c r="S112" s="72">
        <f>R112/365</f>
        <v/>
      </c>
      <c r="T112" s="69">
        <f>IF(N112="",100,IF(L112=0,M112*S112+100,M112*(1-(1+L112)^(-S112))/L112+100/(1+L112)^S112))</f>
        <v/>
      </c>
      <c r="V112">
        <f>IF(N112="",0,IFERROR(SUMPRODUCT((ABS(u_dias-(S112*365))&lt;=182)*(u_yask&gt;0)*u_yask*u_vm)/SUMPRODUCT((ABS(u_dias-(S112*365))&lt;=182)*(u_yask&gt;0)*u_vm),p_eur))</f>
        <v/>
      </c>
      <c r="W112">
        <f>IF(N112="",0,MAX(mi_t,S112))</f>
        <v/>
      </c>
      <c r="X112">
        <f>IF(N112="",0,CEILING(max_inv/(T112/100),p_den))</f>
        <v/>
      </c>
      <c r="Y112">
        <f>X112*T112/100</f>
        <v/>
      </c>
      <c r="Z112">
        <f>caja-Y112*(1+p_com)</f>
        <v/>
      </c>
      <c r="AA112">
        <f>IF(N112="",0,(Y112*(1+L112)^S112+Z112*(1+V112)^S112)*(1+V112)^(W112-S112))</f>
        <v/>
      </c>
      <c r="AB112">
        <f>IF(V112=0,mi_cupan*mi_t,mi_cupan*((1+V112)^mi_t-1)/V112)</f>
        <v/>
      </c>
      <c r="AC112">
        <f>(mi_nom+AB112-imp_man)*(1+V112)^(W112-mi_t)</f>
        <v/>
      </c>
      <c r="AD112">
        <f>AA112-AC112</f>
        <v/>
      </c>
      <c r="AE112">
        <f>IF(N112="",0,(D112=mi_div)*(G112&lt;&gt;"")*(G112&lt;=mi_rank)*(ABS(R112-mi_dias)&lt;=730)*(E112&lt;&gt;mi_isin)*(R112&gt;0)*(R112&lt;=4380)*(L112&lt;&gt;0)*(COUNTIF(E$2:E112,E112)=1))</f>
        <v/>
      </c>
      <c r="AF112">
        <f>IF(AND(AE112=1),AH112-ROW()*0.000001,-1E15)</f>
        <v/>
      </c>
      <c r="AG112">
        <f>IF(N112="",0,Y112*((1+L112)^S112*(1+V112)^(W112-S112)-(1+L112)^mi_t*(1+V112)^(W112-mi_t)))</f>
        <v/>
      </c>
      <c r="AH112">
        <f>IF(S112&gt;=mi_t,AD112-AG112,AD112)</f>
        <v/>
      </c>
    </row>
    <row r="113">
      <c r="H113" s="68" t="n"/>
      <c r="I113" s="69" t="n"/>
      <c r="J113" s="69" t="n"/>
      <c r="K113" s="70" t="n"/>
      <c r="L113" s="70" t="n"/>
      <c r="M113" s="69" t="n"/>
      <c r="N113" s="71" t="n"/>
      <c r="P113" s="68">
        <f>H113*M113/100</f>
        <v/>
      </c>
      <c r="Q113" s="68">
        <f>H113*J113/100</f>
        <v/>
      </c>
      <c r="R113" s="68">
        <f>IF(N113="",-1E9,N113-p_hoy)</f>
        <v/>
      </c>
      <c r="S113" s="72">
        <f>R113/365</f>
        <v/>
      </c>
      <c r="T113" s="69">
        <f>IF(N113="",100,IF(L113=0,M113*S113+100,M113*(1-(1+L113)^(-S113))/L113+100/(1+L113)^S113))</f>
        <v/>
      </c>
      <c r="V113">
        <f>IF(N113="",0,IFERROR(SUMPRODUCT((ABS(u_dias-(S113*365))&lt;=182)*(u_yask&gt;0)*u_yask*u_vm)/SUMPRODUCT((ABS(u_dias-(S113*365))&lt;=182)*(u_yask&gt;0)*u_vm),p_eur))</f>
        <v/>
      </c>
      <c r="W113">
        <f>IF(N113="",0,MAX(mi_t,S113))</f>
        <v/>
      </c>
      <c r="X113">
        <f>IF(N113="",0,CEILING(max_inv/(T113/100),p_den))</f>
        <v/>
      </c>
      <c r="Y113">
        <f>X113*T113/100</f>
        <v/>
      </c>
      <c r="Z113">
        <f>caja-Y113*(1+p_com)</f>
        <v/>
      </c>
      <c r="AA113">
        <f>IF(N113="",0,(Y113*(1+L113)^S113+Z113*(1+V113)^S113)*(1+V113)^(W113-S113))</f>
        <v/>
      </c>
      <c r="AB113">
        <f>IF(V113=0,mi_cupan*mi_t,mi_cupan*((1+V113)^mi_t-1)/V113)</f>
        <v/>
      </c>
      <c r="AC113">
        <f>(mi_nom+AB113-imp_man)*(1+V113)^(W113-mi_t)</f>
        <v/>
      </c>
      <c r="AD113">
        <f>AA113-AC113</f>
        <v/>
      </c>
      <c r="AE113">
        <f>IF(N113="",0,(D113=mi_div)*(G113&lt;&gt;"")*(G113&lt;=mi_rank)*(ABS(R113-mi_dias)&lt;=730)*(E113&lt;&gt;mi_isin)*(R113&gt;0)*(R113&lt;=4380)*(L113&lt;&gt;0)*(COUNTIF(E$2:E113,E113)=1))</f>
        <v/>
      </c>
      <c r="AF113">
        <f>IF(AND(AE113=1),AH113-ROW()*0.000001,-1E15)</f>
        <v/>
      </c>
      <c r="AG113">
        <f>IF(N113="",0,Y113*((1+L113)^S113*(1+V113)^(W113-S113)-(1+L113)^mi_t*(1+V113)^(W113-mi_t)))</f>
        <v/>
      </c>
      <c r="AH113">
        <f>IF(S113&gt;=mi_t,AD113-AG113,AD113)</f>
        <v/>
      </c>
    </row>
    <row r="114">
      <c r="H114" s="68" t="n"/>
      <c r="I114" s="69" t="n"/>
      <c r="J114" s="69" t="n"/>
      <c r="K114" s="70" t="n"/>
      <c r="L114" s="70" t="n"/>
      <c r="M114" s="69" t="n"/>
      <c r="N114" s="71" t="n"/>
      <c r="P114" s="68">
        <f>H114*M114/100</f>
        <v/>
      </c>
      <c r="Q114" s="68">
        <f>H114*J114/100</f>
        <v/>
      </c>
      <c r="R114" s="68">
        <f>IF(N114="",-1E9,N114-p_hoy)</f>
        <v/>
      </c>
      <c r="S114" s="72">
        <f>R114/365</f>
        <v/>
      </c>
      <c r="T114" s="69">
        <f>IF(N114="",100,IF(L114=0,M114*S114+100,M114*(1-(1+L114)^(-S114))/L114+100/(1+L114)^S114))</f>
        <v/>
      </c>
      <c r="V114">
        <f>IF(N114="",0,IFERROR(SUMPRODUCT((ABS(u_dias-(S114*365))&lt;=182)*(u_yask&gt;0)*u_yask*u_vm)/SUMPRODUCT((ABS(u_dias-(S114*365))&lt;=182)*(u_yask&gt;0)*u_vm),p_eur))</f>
        <v/>
      </c>
      <c r="W114">
        <f>IF(N114="",0,MAX(mi_t,S114))</f>
        <v/>
      </c>
      <c r="X114">
        <f>IF(N114="",0,CEILING(max_inv/(T114/100),p_den))</f>
        <v/>
      </c>
      <c r="Y114">
        <f>X114*T114/100</f>
        <v/>
      </c>
      <c r="Z114">
        <f>caja-Y114*(1+p_com)</f>
        <v/>
      </c>
      <c r="AA114">
        <f>IF(N114="",0,(Y114*(1+L114)^S114+Z114*(1+V114)^S114)*(1+V114)^(W114-S114))</f>
        <v/>
      </c>
      <c r="AB114">
        <f>IF(V114=0,mi_cupan*mi_t,mi_cupan*((1+V114)^mi_t-1)/V114)</f>
        <v/>
      </c>
      <c r="AC114">
        <f>(mi_nom+AB114-imp_man)*(1+V114)^(W114-mi_t)</f>
        <v/>
      </c>
      <c r="AD114">
        <f>AA114-AC114</f>
        <v/>
      </c>
      <c r="AE114">
        <f>IF(N114="",0,(D114=mi_div)*(G114&lt;&gt;"")*(G114&lt;=mi_rank)*(ABS(R114-mi_dias)&lt;=730)*(E114&lt;&gt;mi_isin)*(R114&gt;0)*(R114&lt;=4380)*(L114&lt;&gt;0)*(COUNTIF(E$2:E114,E114)=1))</f>
        <v/>
      </c>
      <c r="AF114">
        <f>IF(AND(AE114=1),AH114-ROW()*0.000001,-1E15)</f>
        <v/>
      </c>
      <c r="AG114">
        <f>IF(N114="",0,Y114*((1+L114)^S114*(1+V114)^(W114-S114)-(1+L114)^mi_t*(1+V114)^(W114-mi_t)))</f>
        <v/>
      </c>
      <c r="AH114">
        <f>IF(S114&gt;=mi_t,AD114-AG114,AD114)</f>
        <v/>
      </c>
    </row>
    <row r="115">
      <c r="H115" s="68" t="n"/>
      <c r="I115" s="69" t="n"/>
      <c r="J115" s="69" t="n"/>
      <c r="K115" s="70" t="n"/>
      <c r="L115" s="70" t="n"/>
      <c r="M115" s="69" t="n"/>
      <c r="N115" s="71" t="n"/>
      <c r="P115" s="68">
        <f>H115*M115/100</f>
        <v/>
      </c>
      <c r="Q115" s="68">
        <f>H115*J115/100</f>
        <v/>
      </c>
      <c r="R115" s="68">
        <f>IF(N115="",-1E9,N115-p_hoy)</f>
        <v/>
      </c>
      <c r="S115" s="72">
        <f>R115/365</f>
        <v/>
      </c>
      <c r="T115" s="69">
        <f>IF(N115="",100,IF(L115=0,M115*S115+100,M115*(1-(1+L115)^(-S115))/L115+100/(1+L115)^S115))</f>
        <v/>
      </c>
      <c r="V115">
        <f>IF(N115="",0,IFERROR(SUMPRODUCT((ABS(u_dias-(S115*365))&lt;=182)*(u_yask&gt;0)*u_yask*u_vm)/SUMPRODUCT((ABS(u_dias-(S115*365))&lt;=182)*(u_yask&gt;0)*u_vm),p_eur))</f>
        <v/>
      </c>
      <c r="W115">
        <f>IF(N115="",0,MAX(mi_t,S115))</f>
        <v/>
      </c>
      <c r="X115">
        <f>IF(N115="",0,CEILING(max_inv/(T115/100),p_den))</f>
        <v/>
      </c>
      <c r="Y115">
        <f>X115*T115/100</f>
        <v/>
      </c>
      <c r="Z115">
        <f>caja-Y115*(1+p_com)</f>
        <v/>
      </c>
      <c r="AA115">
        <f>IF(N115="",0,(Y115*(1+L115)^S115+Z115*(1+V115)^S115)*(1+V115)^(W115-S115))</f>
        <v/>
      </c>
      <c r="AB115">
        <f>IF(V115=0,mi_cupan*mi_t,mi_cupan*((1+V115)^mi_t-1)/V115)</f>
        <v/>
      </c>
      <c r="AC115">
        <f>(mi_nom+AB115-imp_man)*(1+V115)^(W115-mi_t)</f>
        <v/>
      </c>
      <c r="AD115">
        <f>AA115-AC115</f>
        <v/>
      </c>
      <c r="AE115">
        <f>IF(N115="",0,(D115=mi_div)*(G115&lt;&gt;"")*(G115&lt;=mi_rank)*(ABS(R115-mi_dias)&lt;=730)*(E115&lt;&gt;mi_isin)*(R115&gt;0)*(R115&lt;=4380)*(L115&lt;&gt;0)*(COUNTIF(E$2:E115,E115)=1))</f>
        <v/>
      </c>
      <c r="AF115">
        <f>IF(AND(AE115=1),AH115-ROW()*0.000001,-1E15)</f>
        <v/>
      </c>
      <c r="AG115">
        <f>IF(N115="",0,Y115*((1+L115)^S115*(1+V115)^(W115-S115)-(1+L115)^mi_t*(1+V115)^(W115-mi_t)))</f>
        <v/>
      </c>
      <c r="AH115">
        <f>IF(S115&gt;=mi_t,AD115-AG115,AD115)</f>
        <v/>
      </c>
    </row>
    <row r="116">
      <c r="H116" s="68" t="n"/>
      <c r="I116" s="69" t="n"/>
      <c r="J116" s="69" t="n"/>
      <c r="K116" s="70" t="n"/>
      <c r="L116" s="70" t="n"/>
      <c r="M116" s="69" t="n"/>
      <c r="N116" s="71" t="n"/>
      <c r="P116" s="68">
        <f>H116*M116/100</f>
        <v/>
      </c>
      <c r="Q116" s="68">
        <f>H116*J116/100</f>
        <v/>
      </c>
      <c r="R116" s="68">
        <f>IF(N116="",-1E9,N116-p_hoy)</f>
        <v/>
      </c>
      <c r="S116" s="72">
        <f>R116/365</f>
        <v/>
      </c>
      <c r="T116" s="69">
        <f>IF(N116="",100,IF(L116=0,M116*S116+100,M116*(1-(1+L116)^(-S116))/L116+100/(1+L116)^S116))</f>
        <v/>
      </c>
      <c r="V116">
        <f>IF(N116="",0,IFERROR(SUMPRODUCT((ABS(u_dias-(S116*365))&lt;=182)*(u_yask&gt;0)*u_yask*u_vm)/SUMPRODUCT((ABS(u_dias-(S116*365))&lt;=182)*(u_yask&gt;0)*u_vm),p_eur))</f>
        <v/>
      </c>
      <c r="W116">
        <f>IF(N116="",0,MAX(mi_t,S116))</f>
        <v/>
      </c>
      <c r="X116">
        <f>IF(N116="",0,CEILING(max_inv/(T116/100),p_den))</f>
        <v/>
      </c>
      <c r="Y116">
        <f>X116*T116/100</f>
        <v/>
      </c>
      <c r="Z116">
        <f>caja-Y116*(1+p_com)</f>
        <v/>
      </c>
      <c r="AA116">
        <f>IF(N116="",0,(Y116*(1+L116)^S116+Z116*(1+V116)^S116)*(1+V116)^(W116-S116))</f>
        <v/>
      </c>
      <c r="AB116">
        <f>IF(V116=0,mi_cupan*mi_t,mi_cupan*((1+V116)^mi_t-1)/V116)</f>
        <v/>
      </c>
      <c r="AC116">
        <f>(mi_nom+AB116-imp_man)*(1+V116)^(W116-mi_t)</f>
        <v/>
      </c>
      <c r="AD116">
        <f>AA116-AC116</f>
        <v/>
      </c>
      <c r="AE116">
        <f>IF(N116="",0,(D116=mi_div)*(G116&lt;&gt;"")*(G116&lt;=mi_rank)*(ABS(R116-mi_dias)&lt;=730)*(E116&lt;&gt;mi_isin)*(R116&gt;0)*(R116&lt;=4380)*(L116&lt;&gt;0)*(COUNTIF(E$2:E116,E116)=1))</f>
        <v/>
      </c>
      <c r="AF116">
        <f>IF(AND(AE116=1),AH116-ROW()*0.000001,-1E15)</f>
        <v/>
      </c>
      <c r="AG116">
        <f>IF(N116="",0,Y116*((1+L116)^S116*(1+V116)^(W116-S116)-(1+L116)^mi_t*(1+V116)^(W116-mi_t)))</f>
        <v/>
      </c>
      <c r="AH116">
        <f>IF(S116&gt;=mi_t,AD116-AG116,AD116)</f>
        <v/>
      </c>
    </row>
    <row r="117">
      <c r="H117" s="68" t="n"/>
      <c r="I117" s="69" t="n"/>
      <c r="J117" s="69" t="n"/>
      <c r="K117" s="70" t="n"/>
      <c r="L117" s="70" t="n"/>
      <c r="M117" s="69" t="n"/>
      <c r="N117" s="71" t="n"/>
      <c r="P117" s="68">
        <f>H117*M117/100</f>
        <v/>
      </c>
      <c r="Q117" s="68">
        <f>H117*J117/100</f>
        <v/>
      </c>
      <c r="R117" s="68">
        <f>IF(N117="",-1E9,N117-p_hoy)</f>
        <v/>
      </c>
      <c r="S117" s="72">
        <f>R117/365</f>
        <v/>
      </c>
      <c r="T117" s="69">
        <f>IF(N117="",100,IF(L117=0,M117*S117+100,M117*(1-(1+L117)^(-S117))/L117+100/(1+L117)^S117))</f>
        <v/>
      </c>
      <c r="V117">
        <f>IF(N117="",0,IFERROR(SUMPRODUCT((ABS(u_dias-(S117*365))&lt;=182)*(u_yask&gt;0)*u_yask*u_vm)/SUMPRODUCT((ABS(u_dias-(S117*365))&lt;=182)*(u_yask&gt;0)*u_vm),p_eur))</f>
        <v/>
      </c>
      <c r="W117">
        <f>IF(N117="",0,MAX(mi_t,S117))</f>
        <v/>
      </c>
      <c r="X117">
        <f>IF(N117="",0,CEILING(max_inv/(T117/100),p_den))</f>
        <v/>
      </c>
      <c r="Y117">
        <f>X117*T117/100</f>
        <v/>
      </c>
      <c r="Z117">
        <f>caja-Y117*(1+p_com)</f>
        <v/>
      </c>
      <c r="AA117">
        <f>IF(N117="",0,(Y117*(1+L117)^S117+Z117*(1+V117)^S117)*(1+V117)^(W117-S117))</f>
        <v/>
      </c>
      <c r="AB117">
        <f>IF(V117=0,mi_cupan*mi_t,mi_cupan*((1+V117)^mi_t-1)/V117)</f>
        <v/>
      </c>
      <c r="AC117">
        <f>(mi_nom+AB117-imp_man)*(1+V117)^(W117-mi_t)</f>
        <v/>
      </c>
      <c r="AD117">
        <f>AA117-AC117</f>
        <v/>
      </c>
      <c r="AE117">
        <f>IF(N117="",0,(D117=mi_div)*(G117&lt;&gt;"")*(G117&lt;=mi_rank)*(ABS(R117-mi_dias)&lt;=730)*(E117&lt;&gt;mi_isin)*(R117&gt;0)*(R117&lt;=4380)*(L117&lt;&gt;0)*(COUNTIF(E$2:E117,E117)=1))</f>
        <v/>
      </c>
      <c r="AF117">
        <f>IF(AND(AE117=1),AH117-ROW()*0.000001,-1E15)</f>
        <v/>
      </c>
      <c r="AG117">
        <f>IF(N117="",0,Y117*((1+L117)^S117*(1+V117)^(W117-S117)-(1+L117)^mi_t*(1+V117)^(W117-mi_t)))</f>
        <v/>
      </c>
      <c r="AH117">
        <f>IF(S117&gt;=mi_t,AD117-AG117,AD117)</f>
        <v/>
      </c>
    </row>
    <row r="118">
      <c r="H118" s="68" t="n"/>
      <c r="I118" s="69" t="n"/>
      <c r="J118" s="69" t="n"/>
      <c r="K118" s="70" t="n"/>
      <c r="L118" s="70" t="n"/>
      <c r="M118" s="69" t="n"/>
      <c r="N118" s="71" t="n"/>
      <c r="P118" s="68">
        <f>H118*M118/100</f>
        <v/>
      </c>
      <c r="Q118" s="68">
        <f>H118*J118/100</f>
        <v/>
      </c>
      <c r="R118" s="68">
        <f>IF(N118="",-1E9,N118-p_hoy)</f>
        <v/>
      </c>
      <c r="S118" s="72">
        <f>R118/365</f>
        <v/>
      </c>
      <c r="T118" s="69">
        <f>IF(N118="",100,IF(L118=0,M118*S118+100,M118*(1-(1+L118)^(-S118))/L118+100/(1+L118)^S118))</f>
        <v/>
      </c>
      <c r="V118">
        <f>IF(N118="",0,IFERROR(SUMPRODUCT((ABS(u_dias-(S118*365))&lt;=182)*(u_yask&gt;0)*u_yask*u_vm)/SUMPRODUCT((ABS(u_dias-(S118*365))&lt;=182)*(u_yask&gt;0)*u_vm),p_eur))</f>
        <v/>
      </c>
      <c r="W118">
        <f>IF(N118="",0,MAX(mi_t,S118))</f>
        <v/>
      </c>
      <c r="X118">
        <f>IF(N118="",0,CEILING(max_inv/(T118/100),p_den))</f>
        <v/>
      </c>
      <c r="Y118">
        <f>X118*T118/100</f>
        <v/>
      </c>
      <c r="Z118">
        <f>caja-Y118*(1+p_com)</f>
        <v/>
      </c>
      <c r="AA118">
        <f>IF(N118="",0,(Y118*(1+L118)^S118+Z118*(1+V118)^S118)*(1+V118)^(W118-S118))</f>
        <v/>
      </c>
      <c r="AB118">
        <f>IF(V118=0,mi_cupan*mi_t,mi_cupan*((1+V118)^mi_t-1)/V118)</f>
        <v/>
      </c>
      <c r="AC118">
        <f>(mi_nom+AB118-imp_man)*(1+V118)^(W118-mi_t)</f>
        <v/>
      </c>
      <c r="AD118">
        <f>AA118-AC118</f>
        <v/>
      </c>
      <c r="AE118">
        <f>IF(N118="",0,(D118=mi_div)*(G118&lt;&gt;"")*(G118&lt;=mi_rank)*(ABS(R118-mi_dias)&lt;=730)*(E118&lt;&gt;mi_isin)*(R118&gt;0)*(R118&lt;=4380)*(L118&lt;&gt;0)*(COUNTIF(E$2:E118,E118)=1))</f>
        <v/>
      </c>
      <c r="AF118">
        <f>IF(AND(AE118=1),AH118-ROW()*0.000001,-1E15)</f>
        <v/>
      </c>
      <c r="AG118">
        <f>IF(N118="",0,Y118*((1+L118)^S118*(1+V118)^(W118-S118)-(1+L118)^mi_t*(1+V118)^(W118-mi_t)))</f>
        <v/>
      </c>
      <c r="AH118">
        <f>IF(S118&gt;=mi_t,AD118-AG118,AD118)</f>
        <v/>
      </c>
    </row>
    <row r="119">
      <c r="H119" s="68" t="n"/>
      <c r="I119" s="69" t="n"/>
      <c r="J119" s="69" t="n"/>
      <c r="K119" s="70" t="n"/>
      <c r="L119" s="70" t="n"/>
      <c r="M119" s="69" t="n"/>
      <c r="N119" s="71" t="n"/>
      <c r="P119" s="68">
        <f>H119*M119/100</f>
        <v/>
      </c>
      <c r="Q119" s="68">
        <f>H119*J119/100</f>
        <v/>
      </c>
      <c r="R119" s="68">
        <f>IF(N119="",-1E9,N119-p_hoy)</f>
        <v/>
      </c>
      <c r="S119" s="72">
        <f>R119/365</f>
        <v/>
      </c>
      <c r="T119" s="69">
        <f>IF(N119="",100,IF(L119=0,M119*S119+100,M119*(1-(1+L119)^(-S119))/L119+100/(1+L119)^S119))</f>
        <v/>
      </c>
      <c r="V119">
        <f>IF(N119="",0,IFERROR(SUMPRODUCT((ABS(u_dias-(S119*365))&lt;=182)*(u_yask&gt;0)*u_yask*u_vm)/SUMPRODUCT((ABS(u_dias-(S119*365))&lt;=182)*(u_yask&gt;0)*u_vm),p_eur))</f>
        <v/>
      </c>
      <c r="W119">
        <f>IF(N119="",0,MAX(mi_t,S119))</f>
        <v/>
      </c>
      <c r="X119">
        <f>IF(N119="",0,CEILING(max_inv/(T119/100),p_den))</f>
        <v/>
      </c>
      <c r="Y119">
        <f>X119*T119/100</f>
        <v/>
      </c>
      <c r="Z119">
        <f>caja-Y119*(1+p_com)</f>
        <v/>
      </c>
      <c r="AA119">
        <f>IF(N119="",0,(Y119*(1+L119)^S119+Z119*(1+V119)^S119)*(1+V119)^(W119-S119))</f>
        <v/>
      </c>
      <c r="AB119">
        <f>IF(V119=0,mi_cupan*mi_t,mi_cupan*((1+V119)^mi_t-1)/V119)</f>
        <v/>
      </c>
      <c r="AC119">
        <f>(mi_nom+AB119-imp_man)*(1+V119)^(W119-mi_t)</f>
        <v/>
      </c>
      <c r="AD119">
        <f>AA119-AC119</f>
        <v/>
      </c>
      <c r="AE119">
        <f>IF(N119="",0,(D119=mi_div)*(G119&lt;&gt;"")*(G119&lt;=mi_rank)*(ABS(R119-mi_dias)&lt;=730)*(E119&lt;&gt;mi_isin)*(R119&gt;0)*(R119&lt;=4380)*(L119&lt;&gt;0)*(COUNTIF(E$2:E119,E119)=1))</f>
        <v/>
      </c>
      <c r="AF119">
        <f>IF(AND(AE119=1),AH119-ROW()*0.000001,-1E15)</f>
        <v/>
      </c>
      <c r="AG119">
        <f>IF(N119="",0,Y119*((1+L119)^S119*(1+V119)^(W119-S119)-(1+L119)^mi_t*(1+V119)^(W119-mi_t)))</f>
        <v/>
      </c>
      <c r="AH119">
        <f>IF(S119&gt;=mi_t,AD119-AG119,AD119)</f>
        <v/>
      </c>
    </row>
    <row r="120">
      <c r="H120" s="68" t="n"/>
      <c r="I120" s="69" t="n"/>
      <c r="J120" s="69" t="n"/>
      <c r="K120" s="70" t="n"/>
      <c r="L120" s="70" t="n"/>
      <c r="M120" s="69" t="n"/>
      <c r="N120" s="71" t="n"/>
      <c r="P120" s="68">
        <f>H120*M120/100</f>
        <v/>
      </c>
      <c r="Q120" s="68">
        <f>H120*J120/100</f>
        <v/>
      </c>
      <c r="R120" s="68">
        <f>IF(N120="",-1E9,N120-p_hoy)</f>
        <v/>
      </c>
      <c r="S120" s="72">
        <f>R120/365</f>
        <v/>
      </c>
      <c r="T120" s="69">
        <f>IF(N120="",100,IF(L120=0,M120*S120+100,M120*(1-(1+L120)^(-S120))/L120+100/(1+L120)^S120))</f>
        <v/>
      </c>
      <c r="V120">
        <f>IF(N120="",0,IFERROR(SUMPRODUCT((ABS(u_dias-(S120*365))&lt;=182)*(u_yask&gt;0)*u_yask*u_vm)/SUMPRODUCT((ABS(u_dias-(S120*365))&lt;=182)*(u_yask&gt;0)*u_vm),p_eur))</f>
        <v/>
      </c>
      <c r="W120">
        <f>IF(N120="",0,MAX(mi_t,S120))</f>
        <v/>
      </c>
      <c r="X120">
        <f>IF(N120="",0,CEILING(max_inv/(T120/100),p_den))</f>
        <v/>
      </c>
      <c r="Y120">
        <f>X120*T120/100</f>
        <v/>
      </c>
      <c r="Z120">
        <f>caja-Y120*(1+p_com)</f>
        <v/>
      </c>
      <c r="AA120">
        <f>IF(N120="",0,(Y120*(1+L120)^S120+Z120*(1+V120)^S120)*(1+V120)^(W120-S120))</f>
        <v/>
      </c>
      <c r="AB120">
        <f>IF(V120=0,mi_cupan*mi_t,mi_cupan*((1+V120)^mi_t-1)/V120)</f>
        <v/>
      </c>
      <c r="AC120">
        <f>(mi_nom+AB120-imp_man)*(1+V120)^(W120-mi_t)</f>
        <v/>
      </c>
      <c r="AD120">
        <f>AA120-AC120</f>
        <v/>
      </c>
      <c r="AE120">
        <f>IF(N120="",0,(D120=mi_div)*(G120&lt;&gt;"")*(G120&lt;=mi_rank)*(ABS(R120-mi_dias)&lt;=730)*(E120&lt;&gt;mi_isin)*(R120&gt;0)*(R120&lt;=4380)*(L120&lt;&gt;0)*(COUNTIF(E$2:E120,E120)=1))</f>
        <v/>
      </c>
      <c r="AF120">
        <f>IF(AND(AE120=1),AH120-ROW()*0.000001,-1E15)</f>
        <v/>
      </c>
      <c r="AG120">
        <f>IF(N120="",0,Y120*((1+L120)^S120*(1+V120)^(W120-S120)-(1+L120)^mi_t*(1+V120)^(W120-mi_t)))</f>
        <v/>
      </c>
      <c r="AH120">
        <f>IF(S120&gt;=mi_t,AD120-AG120,AD120)</f>
        <v/>
      </c>
    </row>
    <row r="121">
      <c r="H121" s="68" t="n"/>
      <c r="I121" s="69" t="n"/>
      <c r="J121" s="69" t="n"/>
      <c r="K121" s="70" t="n"/>
      <c r="L121" s="70" t="n"/>
      <c r="M121" s="69" t="n"/>
      <c r="N121" s="71" t="n"/>
      <c r="P121" s="68">
        <f>H121*M121/100</f>
        <v/>
      </c>
      <c r="Q121" s="68">
        <f>H121*J121/100</f>
        <v/>
      </c>
      <c r="R121" s="68">
        <f>IF(N121="",-1E9,N121-p_hoy)</f>
        <v/>
      </c>
      <c r="S121" s="72">
        <f>R121/365</f>
        <v/>
      </c>
      <c r="T121" s="69">
        <f>IF(N121="",100,IF(L121=0,M121*S121+100,M121*(1-(1+L121)^(-S121))/L121+100/(1+L121)^S121))</f>
        <v/>
      </c>
      <c r="V121">
        <f>IF(N121="",0,IFERROR(SUMPRODUCT((ABS(u_dias-(S121*365))&lt;=182)*(u_yask&gt;0)*u_yask*u_vm)/SUMPRODUCT((ABS(u_dias-(S121*365))&lt;=182)*(u_yask&gt;0)*u_vm),p_eur))</f>
        <v/>
      </c>
      <c r="W121">
        <f>IF(N121="",0,MAX(mi_t,S121))</f>
        <v/>
      </c>
      <c r="X121">
        <f>IF(N121="",0,CEILING(max_inv/(T121/100),p_den))</f>
        <v/>
      </c>
      <c r="Y121">
        <f>X121*T121/100</f>
        <v/>
      </c>
      <c r="Z121">
        <f>caja-Y121*(1+p_com)</f>
        <v/>
      </c>
      <c r="AA121">
        <f>IF(N121="",0,(Y121*(1+L121)^S121+Z121*(1+V121)^S121)*(1+V121)^(W121-S121))</f>
        <v/>
      </c>
      <c r="AB121">
        <f>IF(V121=0,mi_cupan*mi_t,mi_cupan*((1+V121)^mi_t-1)/V121)</f>
        <v/>
      </c>
      <c r="AC121">
        <f>(mi_nom+AB121-imp_man)*(1+V121)^(W121-mi_t)</f>
        <v/>
      </c>
      <c r="AD121">
        <f>AA121-AC121</f>
        <v/>
      </c>
      <c r="AE121">
        <f>IF(N121="",0,(D121=mi_div)*(G121&lt;&gt;"")*(G121&lt;=mi_rank)*(ABS(R121-mi_dias)&lt;=730)*(E121&lt;&gt;mi_isin)*(R121&gt;0)*(R121&lt;=4380)*(L121&lt;&gt;0)*(COUNTIF(E$2:E121,E121)=1))</f>
        <v/>
      </c>
      <c r="AF121">
        <f>IF(AND(AE121=1),AH121-ROW()*0.000001,-1E15)</f>
        <v/>
      </c>
      <c r="AG121">
        <f>IF(N121="",0,Y121*((1+L121)^S121*(1+V121)^(W121-S121)-(1+L121)^mi_t*(1+V121)^(W121-mi_t)))</f>
        <v/>
      </c>
      <c r="AH121">
        <f>IF(S121&gt;=mi_t,AD121-AG121,AD121)</f>
        <v/>
      </c>
    </row>
    <row r="122">
      <c r="H122" s="68" t="n"/>
      <c r="I122" s="69" t="n"/>
      <c r="J122" s="69" t="n"/>
      <c r="K122" s="70" t="n"/>
      <c r="L122" s="70" t="n"/>
      <c r="M122" s="69" t="n"/>
      <c r="N122" s="71" t="n"/>
      <c r="P122" s="68">
        <f>H122*M122/100</f>
        <v/>
      </c>
      <c r="Q122" s="68">
        <f>H122*J122/100</f>
        <v/>
      </c>
      <c r="R122" s="68">
        <f>IF(N122="",-1E9,N122-p_hoy)</f>
        <v/>
      </c>
      <c r="S122" s="72">
        <f>R122/365</f>
        <v/>
      </c>
      <c r="T122" s="69">
        <f>IF(N122="",100,IF(L122=0,M122*S122+100,M122*(1-(1+L122)^(-S122))/L122+100/(1+L122)^S122))</f>
        <v/>
      </c>
      <c r="V122">
        <f>IF(N122="",0,IFERROR(SUMPRODUCT((ABS(u_dias-(S122*365))&lt;=182)*(u_yask&gt;0)*u_yask*u_vm)/SUMPRODUCT((ABS(u_dias-(S122*365))&lt;=182)*(u_yask&gt;0)*u_vm),p_eur))</f>
        <v/>
      </c>
      <c r="W122">
        <f>IF(N122="",0,MAX(mi_t,S122))</f>
        <v/>
      </c>
      <c r="X122">
        <f>IF(N122="",0,CEILING(max_inv/(T122/100),p_den))</f>
        <v/>
      </c>
      <c r="Y122">
        <f>X122*T122/100</f>
        <v/>
      </c>
      <c r="Z122">
        <f>caja-Y122*(1+p_com)</f>
        <v/>
      </c>
      <c r="AA122">
        <f>IF(N122="",0,(Y122*(1+L122)^S122+Z122*(1+V122)^S122)*(1+V122)^(W122-S122))</f>
        <v/>
      </c>
      <c r="AB122">
        <f>IF(V122=0,mi_cupan*mi_t,mi_cupan*((1+V122)^mi_t-1)/V122)</f>
        <v/>
      </c>
      <c r="AC122">
        <f>(mi_nom+AB122-imp_man)*(1+V122)^(W122-mi_t)</f>
        <v/>
      </c>
      <c r="AD122">
        <f>AA122-AC122</f>
        <v/>
      </c>
      <c r="AE122">
        <f>IF(N122="",0,(D122=mi_div)*(G122&lt;&gt;"")*(G122&lt;=mi_rank)*(ABS(R122-mi_dias)&lt;=730)*(E122&lt;&gt;mi_isin)*(R122&gt;0)*(R122&lt;=4380)*(L122&lt;&gt;0)*(COUNTIF(E$2:E122,E122)=1))</f>
        <v/>
      </c>
      <c r="AF122">
        <f>IF(AND(AE122=1),AH122-ROW()*0.000001,-1E15)</f>
        <v/>
      </c>
      <c r="AG122">
        <f>IF(N122="",0,Y122*((1+L122)^S122*(1+V122)^(W122-S122)-(1+L122)^mi_t*(1+V122)^(W122-mi_t)))</f>
        <v/>
      </c>
      <c r="AH122">
        <f>IF(S122&gt;=mi_t,AD122-AG122,AD122)</f>
        <v/>
      </c>
    </row>
    <row r="123">
      <c r="H123" s="68" t="n"/>
      <c r="I123" s="69" t="n"/>
      <c r="J123" s="69" t="n"/>
      <c r="K123" s="70" t="n"/>
      <c r="L123" s="70" t="n"/>
      <c r="M123" s="69" t="n"/>
      <c r="N123" s="71" t="n"/>
      <c r="P123" s="68">
        <f>H123*M123/100</f>
        <v/>
      </c>
      <c r="Q123" s="68">
        <f>H123*J123/100</f>
        <v/>
      </c>
      <c r="R123" s="68">
        <f>IF(N123="",-1E9,N123-p_hoy)</f>
        <v/>
      </c>
      <c r="S123" s="72">
        <f>R123/365</f>
        <v/>
      </c>
      <c r="T123" s="69">
        <f>IF(N123="",100,IF(L123=0,M123*S123+100,M123*(1-(1+L123)^(-S123))/L123+100/(1+L123)^S123))</f>
        <v/>
      </c>
      <c r="V123">
        <f>IF(N123="",0,IFERROR(SUMPRODUCT((ABS(u_dias-(S123*365))&lt;=182)*(u_yask&gt;0)*u_yask*u_vm)/SUMPRODUCT((ABS(u_dias-(S123*365))&lt;=182)*(u_yask&gt;0)*u_vm),p_eur))</f>
        <v/>
      </c>
      <c r="W123">
        <f>IF(N123="",0,MAX(mi_t,S123))</f>
        <v/>
      </c>
      <c r="X123">
        <f>IF(N123="",0,CEILING(max_inv/(T123/100),p_den))</f>
        <v/>
      </c>
      <c r="Y123">
        <f>X123*T123/100</f>
        <v/>
      </c>
      <c r="Z123">
        <f>caja-Y123*(1+p_com)</f>
        <v/>
      </c>
      <c r="AA123">
        <f>IF(N123="",0,(Y123*(1+L123)^S123+Z123*(1+V123)^S123)*(1+V123)^(W123-S123))</f>
        <v/>
      </c>
      <c r="AB123">
        <f>IF(V123=0,mi_cupan*mi_t,mi_cupan*((1+V123)^mi_t-1)/V123)</f>
        <v/>
      </c>
      <c r="AC123">
        <f>(mi_nom+AB123-imp_man)*(1+V123)^(W123-mi_t)</f>
        <v/>
      </c>
      <c r="AD123">
        <f>AA123-AC123</f>
        <v/>
      </c>
      <c r="AE123">
        <f>IF(N123="",0,(D123=mi_div)*(G123&lt;&gt;"")*(G123&lt;=mi_rank)*(ABS(R123-mi_dias)&lt;=730)*(E123&lt;&gt;mi_isin)*(R123&gt;0)*(R123&lt;=4380)*(L123&lt;&gt;0)*(COUNTIF(E$2:E123,E123)=1))</f>
        <v/>
      </c>
      <c r="AF123">
        <f>IF(AND(AE123=1),AH123-ROW()*0.000001,-1E15)</f>
        <v/>
      </c>
      <c r="AG123">
        <f>IF(N123="",0,Y123*((1+L123)^S123*(1+V123)^(W123-S123)-(1+L123)^mi_t*(1+V123)^(W123-mi_t)))</f>
        <v/>
      </c>
      <c r="AH123">
        <f>IF(S123&gt;=mi_t,AD123-AG123,AD123)</f>
        <v/>
      </c>
    </row>
    <row r="124">
      <c r="H124" s="68" t="n"/>
      <c r="I124" s="69" t="n"/>
      <c r="J124" s="69" t="n"/>
      <c r="K124" s="70" t="n"/>
      <c r="L124" s="70" t="n"/>
      <c r="M124" s="69" t="n"/>
      <c r="N124" s="71" t="n"/>
      <c r="P124" s="68">
        <f>H124*M124/100</f>
        <v/>
      </c>
      <c r="Q124" s="68">
        <f>H124*J124/100</f>
        <v/>
      </c>
      <c r="R124" s="68">
        <f>IF(N124="",-1E9,N124-p_hoy)</f>
        <v/>
      </c>
      <c r="S124" s="72">
        <f>R124/365</f>
        <v/>
      </c>
      <c r="T124" s="69">
        <f>IF(N124="",100,IF(L124=0,M124*S124+100,M124*(1-(1+L124)^(-S124))/L124+100/(1+L124)^S124))</f>
        <v/>
      </c>
      <c r="V124">
        <f>IF(N124="",0,IFERROR(SUMPRODUCT((ABS(u_dias-(S124*365))&lt;=182)*(u_yask&gt;0)*u_yask*u_vm)/SUMPRODUCT((ABS(u_dias-(S124*365))&lt;=182)*(u_yask&gt;0)*u_vm),p_eur))</f>
        <v/>
      </c>
      <c r="W124">
        <f>IF(N124="",0,MAX(mi_t,S124))</f>
        <v/>
      </c>
      <c r="X124">
        <f>IF(N124="",0,CEILING(max_inv/(T124/100),p_den))</f>
        <v/>
      </c>
      <c r="Y124">
        <f>X124*T124/100</f>
        <v/>
      </c>
      <c r="Z124">
        <f>caja-Y124*(1+p_com)</f>
        <v/>
      </c>
      <c r="AA124">
        <f>IF(N124="",0,(Y124*(1+L124)^S124+Z124*(1+V124)^S124)*(1+V124)^(W124-S124))</f>
        <v/>
      </c>
      <c r="AB124">
        <f>IF(V124=0,mi_cupan*mi_t,mi_cupan*((1+V124)^mi_t-1)/V124)</f>
        <v/>
      </c>
      <c r="AC124">
        <f>(mi_nom+AB124-imp_man)*(1+V124)^(W124-mi_t)</f>
        <v/>
      </c>
      <c r="AD124">
        <f>AA124-AC124</f>
        <v/>
      </c>
      <c r="AE124">
        <f>IF(N124="",0,(D124=mi_div)*(G124&lt;&gt;"")*(G124&lt;=mi_rank)*(ABS(R124-mi_dias)&lt;=730)*(E124&lt;&gt;mi_isin)*(R124&gt;0)*(R124&lt;=4380)*(L124&lt;&gt;0)*(COUNTIF(E$2:E124,E124)=1))</f>
        <v/>
      </c>
      <c r="AF124">
        <f>IF(AND(AE124=1),AH124-ROW()*0.000001,-1E15)</f>
        <v/>
      </c>
      <c r="AG124">
        <f>IF(N124="",0,Y124*((1+L124)^S124*(1+V124)^(W124-S124)-(1+L124)^mi_t*(1+V124)^(W124-mi_t)))</f>
        <v/>
      </c>
      <c r="AH124">
        <f>IF(S124&gt;=mi_t,AD124-AG124,AD124)</f>
        <v/>
      </c>
    </row>
    <row r="125">
      <c r="H125" s="68" t="n"/>
      <c r="I125" s="69" t="n"/>
      <c r="J125" s="69" t="n"/>
      <c r="K125" s="70" t="n"/>
      <c r="L125" s="70" t="n"/>
      <c r="M125" s="69" t="n"/>
      <c r="N125" s="71" t="n"/>
      <c r="P125" s="68">
        <f>H125*M125/100</f>
        <v/>
      </c>
      <c r="Q125" s="68">
        <f>H125*J125/100</f>
        <v/>
      </c>
      <c r="R125" s="68">
        <f>IF(N125="",-1E9,N125-p_hoy)</f>
        <v/>
      </c>
      <c r="S125" s="72">
        <f>R125/365</f>
        <v/>
      </c>
      <c r="T125" s="69">
        <f>IF(N125="",100,IF(L125=0,M125*S125+100,M125*(1-(1+L125)^(-S125))/L125+100/(1+L125)^S125))</f>
        <v/>
      </c>
      <c r="V125">
        <f>IF(N125="",0,IFERROR(SUMPRODUCT((ABS(u_dias-(S125*365))&lt;=182)*(u_yask&gt;0)*u_yask*u_vm)/SUMPRODUCT((ABS(u_dias-(S125*365))&lt;=182)*(u_yask&gt;0)*u_vm),p_eur))</f>
        <v/>
      </c>
      <c r="W125">
        <f>IF(N125="",0,MAX(mi_t,S125))</f>
        <v/>
      </c>
      <c r="X125">
        <f>IF(N125="",0,CEILING(max_inv/(T125/100),p_den))</f>
        <v/>
      </c>
      <c r="Y125">
        <f>X125*T125/100</f>
        <v/>
      </c>
      <c r="Z125">
        <f>caja-Y125*(1+p_com)</f>
        <v/>
      </c>
      <c r="AA125">
        <f>IF(N125="",0,(Y125*(1+L125)^S125+Z125*(1+V125)^S125)*(1+V125)^(W125-S125))</f>
        <v/>
      </c>
      <c r="AB125">
        <f>IF(V125=0,mi_cupan*mi_t,mi_cupan*((1+V125)^mi_t-1)/V125)</f>
        <v/>
      </c>
      <c r="AC125">
        <f>(mi_nom+AB125-imp_man)*(1+V125)^(W125-mi_t)</f>
        <v/>
      </c>
      <c r="AD125">
        <f>AA125-AC125</f>
        <v/>
      </c>
      <c r="AE125">
        <f>IF(N125="",0,(D125=mi_div)*(G125&lt;&gt;"")*(G125&lt;=mi_rank)*(ABS(R125-mi_dias)&lt;=730)*(E125&lt;&gt;mi_isin)*(R125&gt;0)*(R125&lt;=4380)*(L125&lt;&gt;0)*(COUNTIF(E$2:E125,E125)=1))</f>
        <v/>
      </c>
      <c r="AF125">
        <f>IF(AND(AE125=1),AH125-ROW()*0.000001,-1E15)</f>
        <v/>
      </c>
      <c r="AG125">
        <f>IF(N125="",0,Y125*((1+L125)^S125*(1+V125)^(W125-S125)-(1+L125)^mi_t*(1+V125)^(W125-mi_t)))</f>
        <v/>
      </c>
      <c r="AH125">
        <f>IF(S125&gt;=mi_t,AD125-AG125,AD125)</f>
        <v/>
      </c>
    </row>
    <row r="126">
      <c r="H126" s="68" t="n"/>
      <c r="I126" s="69" t="n"/>
      <c r="J126" s="69" t="n"/>
      <c r="K126" s="70" t="n"/>
      <c r="L126" s="70" t="n"/>
      <c r="M126" s="69" t="n"/>
      <c r="N126" s="71" t="n"/>
      <c r="P126" s="68">
        <f>H126*M126/100</f>
        <v/>
      </c>
      <c r="Q126" s="68">
        <f>H126*J126/100</f>
        <v/>
      </c>
      <c r="R126" s="68">
        <f>IF(N126="",-1E9,N126-p_hoy)</f>
        <v/>
      </c>
      <c r="S126" s="72">
        <f>R126/365</f>
        <v/>
      </c>
      <c r="T126" s="69">
        <f>IF(N126="",100,IF(L126=0,M126*S126+100,M126*(1-(1+L126)^(-S126))/L126+100/(1+L126)^S126))</f>
        <v/>
      </c>
      <c r="V126">
        <f>IF(N126="",0,IFERROR(SUMPRODUCT((ABS(u_dias-(S126*365))&lt;=182)*(u_yask&gt;0)*u_yask*u_vm)/SUMPRODUCT((ABS(u_dias-(S126*365))&lt;=182)*(u_yask&gt;0)*u_vm),p_eur))</f>
        <v/>
      </c>
      <c r="W126">
        <f>IF(N126="",0,MAX(mi_t,S126))</f>
        <v/>
      </c>
      <c r="X126">
        <f>IF(N126="",0,CEILING(max_inv/(T126/100),p_den))</f>
        <v/>
      </c>
      <c r="Y126">
        <f>X126*T126/100</f>
        <v/>
      </c>
      <c r="Z126">
        <f>caja-Y126*(1+p_com)</f>
        <v/>
      </c>
      <c r="AA126">
        <f>IF(N126="",0,(Y126*(1+L126)^S126+Z126*(1+V126)^S126)*(1+V126)^(W126-S126))</f>
        <v/>
      </c>
      <c r="AB126">
        <f>IF(V126=0,mi_cupan*mi_t,mi_cupan*((1+V126)^mi_t-1)/V126)</f>
        <v/>
      </c>
      <c r="AC126">
        <f>(mi_nom+AB126-imp_man)*(1+V126)^(W126-mi_t)</f>
        <v/>
      </c>
      <c r="AD126">
        <f>AA126-AC126</f>
        <v/>
      </c>
      <c r="AE126">
        <f>IF(N126="",0,(D126=mi_div)*(G126&lt;&gt;"")*(G126&lt;=mi_rank)*(ABS(R126-mi_dias)&lt;=730)*(E126&lt;&gt;mi_isin)*(R126&gt;0)*(R126&lt;=4380)*(L126&lt;&gt;0)*(COUNTIF(E$2:E126,E126)=1))</f>
        <v/>
      </c>
      <c r="AF126">
        <f>IF(AND(AE126=1),AH126-ROW()*0.000001,-1E15)</f>
        <v/>
      </c>
      <c r="AG126">
        <f>IF(N126="",0,Y126*((1+L126)^S126*(1+V126)^(W126-S126)-(1+L126)^mi_t*(1+V126)^(W126-mi_t)))</f>
        <v/>
      </c>
      <c r="AH126">
        <f>IF(S126&gt;=mi_t,AD126-AG126,AD126)</f>
        <v/>
      </c>
    </row>
    <row r="127">
      <c r="H127" s="68" t="n"/>
      <c r="I127" s="69" t="n"/>
      <c r="J127" s="69" t="n"/>
      <c r="K127" s="70" t="n"/>
      <c r="L127" s="70" t="n"/>
      <c r="M127" s="69" t="n"/>
      <c r="N127" s="71" t="n"/>
      <c r="P127" s="68">
        <f>H127*M127/100</f>
        <v/>
      </c>
      <c r="Q127" s="68">
        <f>H127*J127/100</f>
        <v/>
      </c>
      <c r="R127" s="68">
        <f>IF(N127="",-1E9,N127-p_hoy)</f>
        <v/>
      </c>
      <c r="S127" s="72">
        <f>R127/365</f>
        <v/>
      </c>
      <c r="T127" s="69">
        <f>IF(N127="",100,IF(L127=0,M127*S127+100,M127*(1-(1+L127)^(-S127))/L127+100/(1+L127)^S127))</f>
        <v/>
      </c>
      <c r="V127">
        <f>IF(N127="",0,IFERROR(SUMPRODUCT((ABS(u_dias-(S127*365))&lt;=182)*(u_yask&gt;0)*u_yask*u_vm)/SUMPRODUCT((ABS(u_dias-(S127*365))&lt;=182)*(u_yask&gt;0)*u_vm),p_eur))</f>
        <v/>
      </c>
      <c r="W127">
        <f>IF(N127="",0,MAX(mi_t,S127))</f>
        <v/>
      </c>
      <c r="X127">
        <f>IF(N127="",0,CEILING(max_inv/(T127/100),p_den))</f>
        <v/>
      </c>
      <c r="Y127">
        <f>X127*T127/100</f>
        <v/>
      </c>
      <c r="Z127">
        <f>caja-Y127*(1+p_com)</f>
        <v/>
      </c>
      <c r="AA127">
        <f>IF(N127="",0,(Y127*(1+L127)^S127+Z127*(1+V127)^S127)*(1+V127)^(W127-S127))</f>
        <v/>
      </c>
      <c r="AB127">
        <f>IF(V127=0,mi_cupan*mi_t,mi_cupan*((1+V127)^mi_t-1)/V127)</f>
        <v/>
      </c>
      <c r="AC127">
        <f>(mi_nom+AB127-imp_man)*(1+V127)^(W127-mi_t)</f>
        <v/>
      </c>
      <c r="AD127">
        <f>AA127-AC127</f>
        <v/>
      </c>
      <c r="AE127">
        <f>IF(N127="",0,(D127=mi_div)*(G127&lt;&gt;"")*(G127&lt;=mi_rank)*(ABS(R127-mi_dias)&lt;=730)*(E127&lt;&gt;mi_isin)*(R127&gt;0)*(R127&lt;=4380)*(L127&lt;&gt;0)*(COUNTIF(E$2:E127,E127)=1))</f>
        <v/>
      </c>
      <c r="AF127">
        <f>IF(AND(AE127=1),AH127-ROW()*0.000001,-1E15)</f>
        <v/>
      </c>
      <c r="AG127">
        <f>IF(N127="",0,Y127*((1+L127)^S127*(1+V127)^(W127-S127)-(1+L127)^mi_t*(1+V127)^(W127-mi_t)))</f>
        <v/>
      </c>
      <c r="AH127">
        <f>IF(S127&gt;=mi_t,AD127-AG127,AD127)</f>
        <v/>
      </c>
    </row>
    <row r="128">
      <c r="H128" s="68" t="n"/>
      <c r="I128" s="69" t="n"/>
      <c r="J128" s="69" t="n"/>
      <c r="K128" s="70" t="n"/>
      <c r="L128" s="70" t="n"/>
      <c r="M128" s="69" t="n"/>
      <c r="N128" s="71" t="n"/>
      <c r="P128" s="68">
        <f>H128*M128/100</f>
        <v/>
      </c>
      <c r="Q128" s="68">
        <f>H128*J128/100</f>
        <v/>
      </c>
      <c r="R128" s="68">
        <f>IF(N128="",-1E9,N128-p_hoy)</f>
        <v/>
      </c>
      <c r="S128" s="72">
        <f>R128/365</f>
        <v/>
      </c>
      <c r="T128" s="69">
        <f>IF(N128="",100,IF(L128=0,M128*S128+100,M128*(1-(1+L128)^(-S128))/L128+100/(1+L128)^S128))</f>
        <v/>
      </c>
      <c r="V128">
        <f>IF(N128="",0,IFERROR(SUMPRODUCT((ABS(u_dias-(S128*365))&lt;=182)*(u_yask&gt;0)*u_yask*u_vm)/SUMPRODUCT((ABS(u_dias-(S128*365))&lt;=182)*(u_yask&gt;0)*u_vm),p_eur))</f>
        <v/>
      </c>
      <c r="W128">
        <f>IF(N128="",0,MAX(mi_t,S128))</f>
        <v/>
      </c>
      <c r="X128">
        <f>IF(N128="",0,CEILING(max_inv/(T128/100),p_den))</f>
        <v/>
      </c>
      <c r="Y128">
        <f>X128*T128/100</f>
        <v/>
      </c>
      <c r="Z128">
        <f>caja-Y128*(1+p_com)</f>
        <v/>
      </c>
      <c r="AA128">
        <f>IF(N128="",0,(Y128*(1+L128)^S128+Z128*(1+V128)^S128)*(1+V128)^(W128-S128))</f>
        <v/>
      </c>
      <c r="AB128">
        <f>IF(V128=0,mi_cupan*mi_t,mi_cupan*((1+V128)^mi_t-1)/V128)</f>
        <v/>
      </c>
      <c r="AC128">
        <f>(mi_nom+AB128-imp_man)*(1+V128)^(W128-mi_t)</f>
        <v/>
      </c>
      <c r="AD128">
        <f>AA128-AC128</f>
        <v/>
      </c>
      <c r="AE128">
        <f>IF(N128="",0,(D128=mi_div)*(G128&lt;&gt;"")*(G128&lt;=mi_rank)*(ABS(R128-mi_dias)&lt;=730)*(E128&lt;&gt;mi_isin)*(R128&gt;0)*(R128&lt;=4380)*(L128&lt;&gt;0)*(COUNTIF(E$2:E128,E128)=1))</f>
        <v/>
      </c>
      <c r="AF128">
        <f>IF(AND(AE128=1),AH128-ROW()*0.000001,-1E15)</f>
        <v/>
      </c>
      <c r="AG128">
        <f>IF(N128="",0,Y128*((1+L128)^S128*(1+V128)^(W128-S128)-(1+L128)^mi_t*(1+V128)^(W128-mi_t)))</f>
        <v/>
      </c>
      <c r="AH128">
        <f>IF(S128&gt;=mi_t,AD128-AG128,AD128)</f>
        <v/>
      </c>
    </row>
    <row r="129">
      <c r="H129" s="68" t="n"/>
      <c r="I129" s="69" t="n"/>
      <c r="J129" s="69" t="n"/>
      <c r="K129" s="70" t="n"/>
      <c r="L129" s="70" t="n"/>
      <c r="M129" s="69" t="n"/>
      <c r="N129" s="71" t="n"/>
      <c r="P129" s="68">
        <f>H129*M129/100</f>
        <v/>
      </c>
      <c r="Q129" s="68">
        <f>H129*J129/100</f>
        <v/>
      </c>
      <c r="R129" s="68">
        <f>IF(N129="",-1E9,N129-p_hoy)</f>
        <v/>
      </c>
      <c r="S129" s="72">
        <f>R129/365</f>
        <v/>
      </c>
      <c r="T129" s="69">
        <f>IF(N129="",100,IF(L129=0,M129*S129+100,M129*(1-(1+L129)^(-S129))/L129+100/(1+L129)^S129))</f>
        <v/>
      </c>
      <c r="V129">
        <f>IF(N129="",0,IFERROR(SUMPRODUCT((ABS(u_dias-(S129*365))&lt;=182)*(u_yask&gt;0)*u_yask*u_vm)/SUMPRODUCT((ABS(u_dias-(S129*365))&lt;=182)*(u_yask&gt;0)*u_vm),p_eur))</f>
        <v/>
      </c>
      <c r="W129">
        <f>IF(N129="",0,MAX(mi_t,S129))</f>
        <v/>
      </c>
      <c r="X129">
        <f>IF(N129="",0,CEILING(max_inv/(T129/100),p_den))</f>
        <v/>
      </c>
      <c r="Y129">
        <f>X129*T129/100</f>
        <v/>
      </c>
      <c r="Z129">
        <f>caja-Y129*(1+p_com)</f>
        <v/>
      </c>
      <c r="AA129">
        <f>IF(N129="",0,(Y129*(1+L129)^S129+Z129*(1+V129)^S129)*(1+V129)^(W129-S129))</f>
        <v/>
      </c>
      <c r="AB129">
        <f>IF(V129=0,mi_cupan*mi_t,mi_cupan*((1+V129)^mi_t-1)/V129)</f>
        <v/>
      </c>
      <c r="AC129">
        <f>(mi_nom+AB129-imp_man)*(1+V129)^(W129-mi_t)</f>
        <v/>
      </c>
      <c r="AD129">
        <f>AA129-AC129</f>
        <v/>
      </c>
      <c r="AE129">
        <f>IF(N129="",0,(D129=mi_div)*(G129&lt;&gt;"")*(G129&lt;=mi_rank)*(ABS(R129-mi_dias)&lt;=730)*(E129&lt;&gt;mi_isin)*(R129&gt;0)*(R129&lt;=4380)*(L129&lt;&gt;0)*(COUNTIF(E$2:E129,E129)=1))</f>
        <v/>
      </c>
      <c r="AF129">
        <f>IF(AND(AE129=1),AH129-ROW()*0.000001,-1E15)</f>
        <v/>
      </c>
      <c r="AG129">
        <f>IF(N129="",0,Y129*((1+L129)^S129*(1+V129)^(W129-S129)-(1+L129)^mi_t*(1+V129)^(W129-mi_t)))</f>
        <v/>
      </c>
      <c r="AH129">
        <f>IF(S129&gt;=mi_t,AD129-AG129,AD129)</f>
        <v/>
      </c>
    </row>
    <row r="130">
      <c r="H130" s="68" t="n"/>
      <c r="I130" s="69" t="n"/>
      <c r="J130" s="69" t="n"/>
      <c r="K130" s="70" t="n"/>
      <c r="L130" s="70" t="n"/>
      <c r="M130" s="69" t="n"/>
      <c r="N130" s="71" t="n"/>
      <c r="P130" s="68">
        <f>H130*M130/100</f>
        <v/>
      </c>
      <c r="Q130" s="68">
        <f>H130*J130/100</f>
        <v/>
      </c>
      <c r="R130" s="68">
        <f>IF(N130="",-1E9,N130-p_hoy)</f>
        <v/>
      </c>
      <c r="S130" s="72">
        <f>R130/365</f>
        <v/>
      </c>
      <c r="T130" s="69">
        <f>IF(N130="",100,IF(L130=0,M130*S130+100,M130*(1-(1+L130)^(-S130))/L130+100/(1+L130)^S130))</f>
        <v/>
      </c>
      <c r="V130">
        <f>IF(N130="",0,IFERROR(SUMPRODUCT((ABS(u_dias-(S130*365))&lt;=182)*(u_yask&gt;0)*u_yask*u_vm)/SUMPRODUCT((ABS(u_dias-(S130*365))&lt;=182)*(u_yask&gt;0)*u_vm),p_eur))</f>
        <v/>
      </c>
      <c r="W130">
        <f>IF(N130="",0,MAX(mi_t,S130))</f>
        <v/>
      </c>
      <c r="X130">
        <f>IF(N130="",0,CEILING(max_inv/(T130/100),p_den))</f>
        <v/>
      </c>
      <c r="Y130">
        <f>X130*T130/100</f>
        <v/>
      </c>
      <c r="Z130">
        <f>caja-Y130*(1+p_com)</f>
        <v/>
      </c>
      <c r="AA130">
        <f>IF(N130="",0,(Y130*(1+L130)^S130+Z130*(1+V130)^S130)*(1+V130)^(W130-S130))</f>
        <v/>
      </c>
      <c r="AB130">
        <f>IF(V130=0,mi_cupan*mi_t,mi_cupan*((1+V130)^mi_t-1)/V130)</f>
        <v/>
      </c>
      <c r="AC130">
        <f>(mi_nom+AB130-imp_man)*(1+V130)^(W130-mi_t)</f>
        <v/>
      </c>
      <c r="AD130">
        <f>AA130-AC130</f>
        <v/>
      </c>
      <c r="AE130">
        <f>IF(N130="",0,(D130=mi_div)*(G130&lt;&gt;"")*(G130&lt;=mi_rank)*(ABS(R130-mi_dias)&lt;=730)*(E130&lt;&gt;mi_isin)*(R130&gt;0)*(R130&lt;=4380)*(L130&lt;&gt;0)*(COUNTIF(E$2:E130,E130)=1))</f>
        <v/>
      </c>
      <c r="AF130">
        <f>IF(AND(AE130=1),AH130-ROW()*0.000001,-1E15)</f>
        <v/>
      </c>
      <c r="AG130">
        <f>IF(N130="",0,Y130*((1+L130)^S130*(1+V130)^(W130-S130)-(1+L130)^mi_t*(1+V130)^(W130-mi_t)))</f>
        <v/>
      </c>
      <c r="AH130">
        <f>IF(S130&gt;=mi_t,AD130-AG130,AD130)</f>
        <v/>
      </c>
    </row>
    <row r="131">
      <c r="H131" s="68" t="n"/>
      <c r="I131" s="69" t="n"/>
      <c r="J131" s="69" t="n"/>
      <c r="K131" s="70" t="n"/>
      <c r="L131" s="70" t="n"/>
      <c r="M131" s="69" t="n"/>
      <c r="N131" s="71" t="n"/>
      <c r="P131" s="68">
        <f>H131*M131/100</f>
        <v/>
      </c>
      <c r="Q131" s="68">
        <f>H131*J131/100</f>
        <v/>
      </c>
      <c r="R131" s="68">
        <f>IF(N131="",-1E9,N131-p_hoy)</f>
        <v/>
      </c>
      <c r="S131" s="72">
        <f>R131/365</f>
        <v/>
      </c>
      <c r="T131" s="69">
        <f>IF(N131="",100,IF(L131=0,M131*S131+100,M131*(1-(1+L131)^(-S131))/L131+100/(1+L131)^S131))</f>
        <v/>
      </c>
      <c r="V131">
        <f>IF(N131="",0,IFERROR(SUMPRODUCT((ABS(u_dias-(S131*365))&lt;=182)*(u_yask&gt;0)*u_yask*u_vm)/SUMPRODUCT((ABS(u_dias-(S131*365))&lt;=182)*(u_yask&gt;0)*u_vm),p_eur))</f>
        <v/>
      </c>
      <c r="W131">
        <f>IF(N131="",0,MAX(mi_t,S131))</f>
        <v/>
      </c>
      <c r="X131">
        <f>IF(N131="",0,CEILING(max_inv/(T131/100),p_den))</f>
        <v/>
      </c>
      <c r="Y131">
        <f>X131*T131/100</f>
        <v/>
      </c>
      <c r="Z131">
        <f>caja-Y131*(1+p_com)</f>
        <v/>
      </c>
      <c r="AA131">
        <f>IF(N131="",0,(Y131*(1+L131)^S131+Z131*(1+V131)^S131)*(1+V131)^(W131-S131))</f>
        <v/>
      </c>
      <c r="AB131">
        <f>IF(V131=0,mi_cupan*mi_t,mi_cupan*((1+V131)^mi_t-1)/V131)</f>
        <v/>
      </c>
      <c r="AC131">
        <f>(mi_nom+AB131-imp_man)*(1+V131)^(W131-mi_t)</f>
        <v/>
      </c>
      <c r="AD131">
        <f>AA131-AC131</f>
        <v/>
      </c>
      <c r="AE131">
        <f>IF(N131="",0,(D131=mi_div)*(G131&lt;&gt;"")*(G131&lt;=mi_rank)*(ABS(R131-mi_dias)&lt;=730)*(E131&lt;&gt;mi_isin)*(R131&gt;0)*(R131&lt;=4380)*(L131&lt;&gt;0)*(COUNTIF(E$2:E131,E131)=1))</f>
        <v/>
      </c>
      <c r="AF131">
        <f>IF(AND(AE131=1),AH131-ROW()*0.000001,-1E15)</f>
        <v/>
      </c>
      <c r="AG131">
        <f>IF(N131="",0,Y131*((1+L131)^S131*(1+V131)^(W131-S131)-(1+L131)^mi_t*(1+V131)^(W131-mi_t)))</f>
        <v/>
      </c>
      <c r="AH131">
        <f>IF(S131&gt;=mi_t,AD131-AG131,AD131)</f>
        <v/>
      </c>
    </row>
    <row r="132">
      <c r="H132" s="68" t="n"/>
      <c r="I132" s="69" t="n"/>
      <c r="J132" s="69" t="n"/>
      <c r="K132" s="70" t="n"/>
      <c r="L132" s="70" t="n"/>
      <c r="M132" s="69" t="n"/>
      <c r="N132" s="71" t="n"/>
      <c r="P132" s="68">
        <f>H132*M132/100</f>
        <v/>
      </c>
      <c r="Q132" s="68">
        <f>H132*J132/100</f>
        <v/>
      </c>
      <c r="R132" s="68">
        <f>IF(N132="",-1E9,N132-p_hoy)</f>
        <v/>
      </c>
      <c r="S132" s="72">
        <f>R132/365</f>
        <v/>
      </c>
      <c r="T132" s="69">
        <f>IF(N132="",100,IF(L132=0,M132*S132+100,M132*(1-(1+L132)^(-S132))/L132+100/(1+L132)^S132))</f>
        <v/>
      </c>
      <c r="V132">
        <f>IF(N132="",0,IFERROR(SUMPRODUCT((ABS(u_dias-(S132*365))&lt;=182)*(u_yask&gt;0)*u_yask*u_vm)/SUMPRODUCT((ABS(u_dias-(S132*365))&lt;=182)*(u_yask&gt;0)*u_vm),p_eur))</f>
        <v/>
      </c>
      <c r="W132">
        <f>IF(N132="",0,MAX(mi_t,S132))</f>
        <v/>
      </c>
      <c r="X132">
        <f>IF(N132="",0,CEILING(max_inv/(T132/100),p_den))</f>
        <v/>
      </c>
      <c r="Y132">
        <f>X132*T132/100</f>
        <v/>
      </c>
      <c r="Z132">
        <f>caja-Y132*(1+p_com)</f>
        <v/>
      </c>
      <c r="AA132">
        <f>IF(N132="",0,(Y132*(1+L132)^S132+Z132*(1+V132)^S132)*(1+V132)^(W132-S132))</f>
        <v/>
      </c>
      <c r="AB132">
        <f>IF(V132=0,mi_cupan*mi_t,mi_cupan*((1+V132)^mi_t-1)/V132)</f>
        <v/>
      </c>
      <c r="AC132">
        <f>(mi_nom+AB132-imp_man)*(1+V132)^(W132-mi_t)</f>
        <v/>
      </c>
      <c r="AD132">
        <f>AA132-AC132</f>
        <v/>
      </c>
      <c r="AE132">
        <f>IF(N132="",0,(D132=mi_div)*(G132&lt;&gt;"")*(G132&lt;=mi_rank)*(ABS(R132-mi_dias)&lt;=730)*(E132&lt;&gt;mi_isin)*(R132&gt;0)*(R132&lt;=4380)*(L132&lt;&gt;0)*(COUNTIF(E$2:E132,E132)=1))</f>
        <v/>
      </c>
      <c r="AF132">
        <f>IF(AND(AE132=1),AH132-ROW()*0.000001,-1E15)</f>
        <v/>
      </c>
      <c r="AG132">
        <f>IF(N132="",0,Y132*((1+L132)^S132*(1+V132)^(W132-S132)-(1+L132)^mi_t*(1+V132)^(W132-mi_t)))</f>
        <v/>
      </c>
      <c r="AH132">
        <f>IF(S132&gt;=mi_t,AD132-AG132,AD132)</f>
        <v/>
      </c>
    </row>
    <row r="133">
      <c r="H133" s="68" t="n"/>
      <c r="I133" s="69" t="n"/>
      <c r="J133" s="69" t="n"/>
      <c r="K133" s="70" t="n"/>
      <c r="L133" s="70" t="n"/>
      <c r="M133" s="69" t="n"/>
      <c r="N133" s="71" t="n"/>
      <c r="P133" s="68">
        <f>H133*M133/100</f>
        <v/>
      </c>
      <c r="Q133" s="68">
        <f>H133*J133/100</f>
        <v/>
      </c>
      <c r="R133" s="68">
        <f>IF(N133="",-1E9,N133-p_hoy)</f>
        <v/>
      </c>
      <c r="S133" s="72">
        <f>R133/365</f>
        <v/>
      </c>
      <c r="T133" s="69">
        <f>IF(N133="",100,IF(L133=0,M133*S133+100,M133*(1-(1+L133)^(-S133))/L133+100/(1+L133)^S133))</f>
        <v/>
      </c>
      <c r="V133">
        <f>IF(N133="",0,IFERROR(SUMPRODUCT((ABS(u_dias-(S133*365))&lt;=182)*(u_yask&gt;0)*u_yask*u_vm)/SUMPRODUCT((ABS(u_dias-(S133*365))&lt;=182)*(u_yask&gt;0)*u_vm),p_eur))</f>
        <v/>
      </c>
      <c r="W133">
        <f>IF(N133="",0,MAX(mi_t,S133))</f>
        <v/>
      </c>
      <c r="X133">
        <f>IF(N133="",0,CEILING(max_inv/(T133/100),p_den))</f>
        <v/>
      </c>
      <c r="Y133">
        <f>X133*T133/100</f>
        <v/>
      </c>
      <c r="Z133">
        <f>caja-Y133*(1+p_com)</f>
        <v/>
      </c>
      <c r="AA133">
        <f>IF(N133="",0,(Y133*(1+L133)^S133+Z133*(1+V133)^S133)*(1+V133)^(W133-S133))</f>
        <v/>
      </c>
      <c r="AB133">
        <f>IF(V133=0,mi_cupan*mi_t,mi_cupan*((1+V133)^mi_t-1)/V133)</f>
        <v/>
      </c>
      <c r="AC133">
        <f>(mi_nom+AB133-imp_man)*(1+V133)^(W133-mi_t)</f>
        <v/>
      </c>
      <c r="AD133">
        <f>AA133-AC133</f>
        <v/>
      </c>
      <c r="AE133">
        <f>IF(N133="",0,(D133=mi_div)*(G133&lt;&gt;"")*(G133&lt;=mi_rank)*(ABS(R133-mi_dias)&lt;=730)*(E133&lt;&gt;mi_isin)*(R133&gt;0)*(R133&lt;=4380)*(L133&lt;&gt;0)*(COUNTIF(E$2:E133,E133)=1))</f>
        <v/>
      </c>
      <c r="AF133">
        <f>IF(AND(AE133=1),AH133-ROW()*0.000001,-1E15)</f>
        <v/>
      </c>
      <c r="AG133">
        <f>IF(N133="",0,Y133*((1+L133)^S133*(1+V133)^(W133-S133)-(1+L133)^mi_t*(1+V133)^(W133-mi_t)))</f>
        <v/>
      </c>
      <c r="AH133">
        <f>IF(S133&gt;=mi_t,AD133-AG133,AD133)</f>
        <v/>
      </c>
    </row>
    <row r="134">
      <c r="H134" s="68" t="n"/>
      <c r="I134" s="69" t="n"/>
      <c r="J134" s="69" t="n"/>
      <c r="K134" s="70" t="n"/>
      <c r="L134" s="70" t="n"/>
      <c r="M134" s="69" t="n"/>
      <c r="N134" s="71" t="n"/>
      <c r="P134" s="68">
        <f>H134*M134/100</f>
        <v/>
      </c>
      <c r="Q134" s="68">
        <f>H134*J134/100</f>
        <v/>
      </c>
      <c r="R134" s="68">
        <f>IF(N134="",-1E9,N134-p_hoy)</f>
        <v/>
      </c>
      <c r="S134" s="72">
        <f>R134/365</f>
        <v/>
      </c>
      <c r="T134" s="69">
        <f>IF(N134="",100,IF(L134=0,M134*S134+100,M134*(1-(1+L134)^(-S134))/L134+100/(1+L134)^S134))</f>
        <v/>
      </c>
      <c r="V134">
        <f>IF(N134="",0,IFERROR(SUMPRODUCT((ABS(u_dias-(S134*365))&lt;=182)*(u_yask&gt;0)*u_yask*u_vm)/SUMPRODUCT((ABS(u_dias-(S134*365))&lt;=182)*(u_yask&gt;0)*u_vm),p_eur))</f>
        <v/>
      </c>
      <c r="W134">
        <f>IF(N134="",0,MAX(mi_t,S134))</f>
        <v/>
      </c>
      <c r="X134">
        <f>IF(N134="",0,CEILING(max_inv/(T134/100),p_den))</f>
        <v/>
      </c>
      <c r="Y134">
        <f>X134*T134/100</f>
        <v/>
      </c>
      <c r="Z134">
        <f>caja-Y134*(1+p_com)</f>
        <v/>
      </c>
      <c r="AA134">
        <f>IF(N134="",0,(Y134*(1+L134)^S134+Z134*(1+V134)^S134)*(1+V134)^(W134-S134))</f>
        <v/>
      </c>
      <c r="AB134">
        <f>IF(V134=0,mi_cupan*mi_t,mi_cupan*((1+V134)^mi_t-1)/V134)</f>
        <v/>
      </c>
      <c r="AC134">
        <f>(mi_nom+AB134-imp_man)*(1+V134)^(W134-mi_t)</f>
        <v/>
      </c>
      <c r="AD134">
        <f>AA134-AC134</f>
        <v/>
      </c>
      <c r="AE134">
        <f>IF(N134="",0,(D134=mi_div)*(G134&lt;&gt;"")*(G134&lt;=mi_rank)*(ABS(R134-mi_dias)&lt;=730)*(E134&lt;&gt;mi_isin)*(R134&gt;0)*(R134&lt;=4380)*(L134&lt;&gt;0)*(COUNTIF(E$2:E134,E134)=1))</f>
        <v/>
      </c>
      <c r="AF134">
        <f>IF(AND(AE134=1),AH134-ROW()*0.000001,-1E15)</f>
        <v/>
      </c>
      <c r="AG134">
        <f>IF(N134="",0,Y134*((1+L134)^S134*(1+V134)^(W134-S134)-(1+L134)^mi_t*(1+V134)^(W134-mi_t)))</f>
        <v/>
      </c>
      <c r="AH134">
        <f>IF(S134&gt;=mi_t,AD134-AG134,AD134)</f>
        <v/>
      </c>
    </row>
    <row r="135">
      <c r="H135" s="68" t="n"/>
      <c r="I135" s="69" t="n"/>
      <c r="J135" s="69" t="n"/>
      <c r="K135" s="70" t="n"/>
      <c r="L135" s="70" t="n"/>
      <c r="M135" s="69" t="n"/>
      <c r="N135" s="71" t="n"/>
      <c r="P135" s="68">
        <f>H135*M135/100</f>
        <v/>
      </c>
      <c r="Q135" s="68">
        <f>H135*J135/100</f>
        <v/>
      </c>
      <c r="R135" s="68">
        <f>IF(N135="",-1E9,N135-p_hoy)</f>
        <v/>
      </c>
      <c r="S135" s="72">
        <f>R135/365</f>
        <v/>
      </c>
      <c r="T135" s="69">
        <f>IF(N135="",100,IF(L135=0,M135*S135+100,M135*(1-(1+L135)^(-S135))/L135+100/(1+L135)^S135))</f>
        <v/>
      </c>
      <c r="V135">
        <f>IF(N135="",0,IFERROR(SUMPRODUCT((ABS(u_dias-(S135*365))&lt;=182)*(u_yask&gt;0)*u_yask*u_vm)/SUMPRODUCT((ABS(u_dias-(S135*365))&lt;=182)*(u_yask&gt;0)*u_vm),p_eur))</f>
        <v/>
      </c>
      <c r="W135">
        <f>IF(N135="",0,MAX(mi_t,S135))</f>
        <v/>
      </c>
      <c r="X135">
        <f>IF(N135="",0,CEILING(max_inv/(T135/100),p_den))</f>
        <v/>
      </c>
      <c r="Y135">
        <f>X135*T135/100</f>
        <v/>
      </c>
      <c r="Z135">
        <f>caja-Y135*(1+p_com)</f>
        <v/>
      </c>
      <c r="AA135">
        <f>IF(N135="",0,(Y135*(1+L135)^S135+Z135*(1+V135)^S135)*(1+V135)^(W135-S135))</f>
        <v/>
      </c>
      <c r="AB135">
        <f>IF(V135=0,mi_cupan*mi_t,mi_cupan*((1+V135)^mi_t-1)/V135)</f>
        <v/>
      </c>
      <c r="AC135">
        <f>(mi_nom+AB135-imp_man)*(1+V135)^(W135-mi_t)</f>
        <v/>
      </c>
      <c r="AD135">
        <f>AA135-AC135</f>
        <v/>
      </c>
      <c r="AE135">
        <f>IF(N135="",0,(D135=mi_div)*(G135&lt;&gt;"")*(G135&lt;=mi_rank)*(ABS(R135-mi_dias)&lt;=730)*(E135&lt;&gt;mi_isin)*(R135&gt;0)*(R135&lt;=4380)*(L135&lt;&gt;0)*(COUNTIF(E$2:E135,E135)=1))</f>
        <v/>
      </c>
      <c r="AF135">
        <f>IF(AND(AE135=1),AH135-ROW()*0.000001,-1E15)</f>
        <v/>
      </c>
      <c r="AG135">
        <f>IF(N135="",0,Y135*((1+L135)^S135*(1+V135)^(W135-S135)-(1+L135)^mi_t*(1+V135)^(W135-mi_t)))</f>
        <v/>
      </c>
      <c r="AH135">
        <f>IF(S135&gt;=mi_t,AD135-AG135,AD135)</f>
        <v/>
      </c>
    </row>
    <row r="136">
      <c r="H136" s="68" t="n"/>
      <c r="I136" s="69" t="n"/>
      <c r="J136" s="69" t="n"/>
      <c r="K136" s="70" t="n"/>
      <c r="L136" s="70" t="n"/>
      <c r="M136" s="69" t="n"/>
      <c r="N136" s="71" t="n"/>
      <c r="P136" s="68">
        <f>H136*M136/100</f>
        <v/>
      </c>
      <c r="Q136" s="68">
        <f>H136*J136/100</f>
        <v/>
      </c>
      <c r="R136" s="68">
        <f>IF(N136="",-1E9,N136-p_hoy)</f>
        <v/>
      </c>
      <c r="S136" s="72">
        <f>R136/365</f>
        <v/>
      </c>
      <c r="T136" s="69">
        <f>IF(N136="",100,IF(L136=0,M136*S136+100,M136*(1-(1+L136)^(-S136))/L136+100/(1+L136)^S136))</f>
        <v/>
      </c>
      <c r="V136">
        <f>IF(N136="",0,IFERROR(SUMPRODUCT((ABS(u_dias-(S136*365))&lt;=182)*(u_yask&gt;0)*u_yask*u_vm)/SUMPRODUCT((ABS(u_dias-(S136*365))&lt;=182)*(u_yask&gt;0)*u_vm),p_eur))</f>
        <v/>
      </c>
      <c r="W136">
        <f>IF(N136="",0,MAX(mi_t,S136))</f>
        <v/>
      </c>
      <c r="X136">
        <f>IF(N136="",0,CEILING(max_inv/(T136/100),p_den))</f>
        <v/>
      </c>
      <c r="Y136">
        <f>X136*T136/100</f>
        <v/>
      </c>
      <c r="Z136">
        <f>caja-Y136*(1+p_com)</f>
        <v/>
      </c>
      <c r="AA136">
        <f>IF(N136="",0,(Y136*(1+L136)^S136+Z136*(1+V136)^S136)*(1+V136)^(W136-S136))</f>
        <v/>
      </c>
      <c r="AB136">
        <f>IF(V136=0,mi_cupan*mi_t,mi_cupan*((1+V136)^mi_t-1)/V136)</f>
        <v/>
      </c>
      <c r="AC136">
        <f>(mi_nom+AB136-imp_man)*(1+V136)^(W136-mi_t)</f>
        <v/>
      </c>
      <c r="AD136">
        <f>AA136-AC136</f>
        <v/>
      </c>
      <c r="AE136">
        <f>IF(N136="",0,(D136=mi_div)*(G136&lt;&gt;"")*(G136&lt;=mi_rank)*(ABS(R136-mi_dias)&lt;=730)*(E136&lt;&gt;mi_isin)*(R136&gt;0)*(R136&lt;=4380)*(L136&lt;&gt;0)*(COUNTIF(E$2:E136,E136)=1))</f>
        <v/>
      </c>
      <c r="AF136">
        <f>IF(AND(AE136=1),AH136-ROW()*0.000001,-1E15)</f>
        <v/>
      </c>
      <c r="AG136">
        <f>IF(N136="",0,Y136*((1+L136)^S136*(1+V136)^(W136-S136)-(1+L136)^mi_t*(1+V136)^(W136-mi_t)))</f>
        <v/>
      </c>
      <c r="AH136">
        <f>IF(S136&gt;=mi_t,AD136-AG136,AD136)</f>
        <v/>
      </c>
    </row>
    <row r="137">
      <c r="H137" s="68" t="n"/>
      <c r="I137" s="69" t="n"/>
      <c r="J137" s="69" t="n"/>
      <c r="K137" s="70" t="n"/>
      <c r="L137" s="70" t="n"/>
      <c r="M137" s="69" t="n"/>
      <c r="N137" s="71" t="n"/>
      <c r="P137" s="68">
        <f>H137*M137/100</f>
        <v/>
      </c>
      <c r="Q137" s="68">
        <f>H137*J137/100</f>
        <v/>
      </c>
      <c r="R137" s="68">
        <f>IF(N137="",-1E9,N137-p_hoy)</f>
        <v/>
      </c>
      <c r="S137" s="72">
        <f>R137/365</f>
        <v/>
      </c>
      <c r="T137" s="69">
        <f>IF(N137="",100,IF(L137=0,M137*S137+100,M137*(1-(1+L137)^(-S137))/L137+100/(1+L137)^S137))</f>
        <v/>
      </c>
      <c r="V137">
        <f>IF(N137="",0,IFERROR(SUMPRODUCT((ABS(u_dias-(S137*365))&lt;=182)*(u_yask&gt;0)*u_yask*u_vm)/SUMPRODUCT((ABS(u_dias-(S137*365))&lt;=182)*(u_yask&gt;0)*u_vm),p_eur))</f>
        <v/>
      </c>
      <c r="W137">
        <f>IF(N137="",0,MAX(mi_t,S137))</f>
        <v/>
      </c>
      <c r="X137">
        <f>IF(N137="",0,CEILING(max_inv/(T137/100),p_den))</f>
        <v/>
      </c>
      <c r="Y137">
        <f>X137*T137/100</f>
        <v/>
      </c>
      <c r="Z137">
        <f>caja-Y137*(1+p_com)</f>
        <v/>
      </c>
      <c r="AA137">
        <f>IF(N137="",0,(Y137*(1+L137)^S137+Z137*(1+V137)^S137)*(1+V137)^(W137-S137))</f>
        <v/>
      </c>
      <c r="AB137">
        <f>IF(V137=0,mi_cupan*mi_t,mi_cupan*((1+V137)^mi_t-1)/V137)</f>
        <v/>
      </c>
      <c r="AC137">
        <f>(mi_nom+AB137-imp_man)*(1+V137)^(W137-mi_t)</f>
        <v/>
      </c>
      <c r="AD137">
        <f>AA137-AC137</f>
        <v/>
      </c>
      <c r="AE137">
        <f>IF(N137="",0,(D137=mi_div)*(G137&lt;&gt;"")*(G137&lt;=mi_rank)*(ABS(R137-mi_dias)&lt;=730)*(E137&lt;&gt;mi_isin)*(R137&gt;0)*(R137&lt;=4380)*(L137&lt;&gt;0)*(COUNTIF(E$2:E137,E137)=1))</f>
        <v/>
      </c>
      <c r="AF137">
        <f>IF(AND(AE137=1),AH137-ROW()*0.000001,-1E15)</f>
        <v/>
      </c>
      <c r="AG137">
        <f>IF(N137="",0,Y137*((1+L137)^S137*(1+V137)^(W137-S137)-(1+L137)^mi_t*(1+V137)^(W137-mi_t)))</f>
        <v/>
      </c>
      <c r="AH137">
        <f>IF(S137&gt;=mi_t,AD137-AG137,AD137)</f>
        <v/>
      </c>
    </row>
    <row r="138">
      <c r="H138" s="68" t="n"/>
      <c r="I138" s="69" t="n"/>
      <c r="J138" s="69" t="n"/>
      <c r="K138" s="70" t="n"/>
      <c r="L138" s="70" t="n"/>
      <c r="M138" s="69" t="n"/>
      <c r="N138" s="71" t="n"/>
      <c r="P138" s="68">
        <f>H138*M138/100</f>
        <v/>
      </c>
      <c r="Q138" s="68">
        <f>H138*J138/100</f>
        <v/>
      </c>
      <c r="R138" s="68">
        <f>IF(N138="",-1E9,N138-p_hoy)</f>
        <v/>
      </c>
      <c r="S138" s="72">
        <f>R138/365</f>
        <v/>
      </c>
      <c r="T138" s="69">
        <f>IF(N138="",100,IF(L138=0,M138*S138+100,M138*(1-(1+L138)^(-S138))/L138+100/(1+L138)^S138))</f>
        <v/>
      </c>
      <c r="V138">
        <f>IF(N138="",0,IFERROR(SUMPRODUCT((ABS(u_dias-(S138*365))&lt;=182)*(u_yask&gt;0)*u_yask*u_vm)/SUMPRODUCT((ABS(u_dias-(S138*365))&lt;=182)*(u_yask&gt;0)*u_vm),p_eur))</f>
        <v/>
      </c>
      <c r="W138">
        <f>IF(N138="",0,MAX(mi_t,S138))</f>
        <v/>
      </c>
      <c r="X138">
        <f>IF(N138="",0,CEILING(max_inv/(T138/100),p_den))</f>
        <v/>
      </c>
      <c r="Y138">
        <f>X138*T138/100</f>
        <v/>
      </c>
      <c r="Z138">
        <f>caja-Y138*(1+p_com)</f>
        <v/>
      </c>
      <c r="AA138">
        <f>IF(N138="",0,(Y138*(1+L138)^S138+Z138*(1+V138)^S138)*(1+V138)^(W138-S138))</f>
        <v/>
      </c>
      <c r="AB138">
        <f>IF(V138=0,mi_cupan*mi_t,mi_cupan*((1+V138)^mi_t-1)/V138)</f>
        <v/>
      </c>
      <c r="AC138">
        <f>(mi_nom+AB138-imp_man)*(1+V138)^(W138-mi_t)</f>
        <v/>
      </c>
      <c r="AD138">
        <f>AA138-AC138</f>
        <v/>
      </c>
      <c r="AE138">
        <f>IF(N138="",0,(D138=mi_div)*(G138&lt;&gt;"")*(G138&lt;=mi_rank)*(ABS(R138-mi_dias)&lt;=730)*(E138&lt;&gt;mi_isin)*(R138&gt;0)*(R138&lt;=4380)*(L138&lt;&gt;0)*(COUNTIF(E$2:E138,E138)=1))</f>
        <v/>
      </c>
      <c r="AF138">
        <f>IF(AND(AE138=1),AH138-ROW()*0.000001,-1E15)</f>
        <v/>
      </c>
      <c r="AG138">
        <f>IF(N138="",0,Y138*((1+L138)^S138*(1+V138)^(W138-S138)-(1+L138)^mi_t*(1+V138)^(W138-mi_t)))</f>
        <v/>
      </c>
      <c r="AH138">
        <f>IF(S138&gt;=mi_t,AD138-AG138,AD138)</f>
        <v/>
      </c>
    </row>
    <row r="139">
      <c r="H139" s="68" t="n"/>
      <c r="I139" s="69" t="n"/>
      <c r="J139" s="69" t="n"/>
      <c r="K139" s="70" t="n"/>
      <c r="L139" s="70" t="n"/>
      <c r="M139" s="69" t="n"/>
      <c r="N139" s="71" t="n"/>
      <c r="P139" s="68">
        <f>H139*M139/100</f>
        <v/>
      </c>
      <c r="Q139" s="68">
        <f>H139*J139/100</f>
        <v/>
      </c>
      <c r="R139" s="68">
        <f>IF(N139="",-1E9,N139-p_hoy)</f>
        <v/>
      </c>
      <c r="S139" s="72">
        <f>R139/365</f>
        <v/>
      </c>
      <c r="T139" s="69">
        <f>IF(N139="",100,IF(L139=0,M139*S139+100,M139*(1-(1+L139)^(-S139))/L139+100/(1+L139)^S139))</f>
        <v/>
      </c>
      <c r="V139">
        <f>IF(N139="",0,IFERROR(SUMPRODUCT((ABS(u_dias-(S139*365))&lt;=182)*(u_yask&gt;0)*u_yask*u_vm)/SUMPRODUCT((ABS(u_dias-(S139*365))&lt;=182)*(u_yask&gt;0)*u_vm),p_eur))</f>
        <v/>
      </c>
      <c r="W139">
        <f>IF(N139="",0,MAX(mi_t,S139))</f>
        <v/>
      </c>
      <c r="X139">
        <f>IF(N139="",0,CEILING(max_inv/(T139/100),p_den))</f>
        <v/>
      </c>
      <c r="Y139">
        <f>X139*T139/100</f>
        <v/>
      </c>
      <c r="Z139">
        <f>caja-Y139*(1+p_com)</f>
        <v/>
      </c>
      <c r="AA139">
        <f>IF(N139="",0,(Y139*(1+L139)^S139+Z139*(1+V139)^S139)*(1+V139)^(W139-S139))</f>
        <v/>
      </c>
      <c r="AB139">
        <f>IF(V139=0,mi_cupan*mi_t,mi_cupan*((1+V139)^mi_t-1)/V139)</f>
        <v/>
      </c>
      <c r="AC139">
        <f>(mi_nom+AB139-imp_man)*(1+V139)^(W139-mi_t)</f>
        <v/>
      </c>
      <c r="AD139">
        <f>AA139-AC139</f>
        <v/>
      </c>
      <c r="AE139">
        <f>IF(N139="",0,(D139=mi_div)*(G139&lt;&gt;"")*(G139&lt;=mi_rank)*(ABS(R139-mi_dias)&lt;=730)*(E139&lt;&gt;mi_isin)*(R139&gt;0)*(R139&lt;=4380)*(L139&lt;&gt;0)*(COUNTIF(E$2:E139,E139)=1))</f>
        <v/>
      </c>
      <c r="AF139">
        <f>IF(AND(AE139=1),AH139-ROW()*0.000001,-1E15)</f>
        <v/>
      </c>
      <c r="AG139">
        <f>IF(N139="",0,Y139*((1+L139)^S139*(1+V139)^(W139-S139)-(1+L139)^mi_t*(1+V139)^(W139-mi_t)))</f>
        <v/>
      </c>
      <c r="AH139">
        <f>IF(S139&gt;=mi_t,AD139-AG139,AD139)</f>
        <v/>
      </c>
    </row>
    <row r="140">
      <c r="H140" s="68" t="n"/>
      <c r="I140" s="69" t="n"/>
      <c r="J140" s="69" t="n"/>
      <c r="K140" s="70" t="n"/>
      <c r="L140" s="70" t="n"/>
      <c r="M140" s="69" t="n"/>
      <c r="N140" s="71" t="n"/>
      <c r="P140" s="68">
        <f>H140*M140/100</f>
        <v/>
      </c>
      <c r="Q140" s="68">
        <f>H140*J140/100</f>
        <v/>
      </c>
      <c r="R140" s="68">
        <f>IF(N140="",-1E9,N140-p_hoy)</f>
        <v/>
      </c>
      <c r="S140" s="72">
        <f>R140/365</f>
        <v/>
      </c>
      <c r="T140" s="69">
        <f>IF(N140="",100,IF(L140=0,M140*S140+100,M140*(1-(1+L140)^(-S140))/L140+100/(1+L140)^S140))</f>
        <v/>
      </c>
      <c r="V140">
        <f>IF(N140="",0,IFERROR(SUMPRODUCT((ABS(u_dias-(S140*365))&lt;=182)*(u_yask&gt;0)*u_yask*u_vm)/SUMPRODUCT((ABS(u_dias-(S140*365))&lt;=182)*(u_yask&gt;0)*u_vm),p_eur))</f>
        <v/>
      </c>
      <c r="W140">
        <f>IF(N140="",0,MAX(mi_t,S140))</f>
        <v/>
      </c>
      <c r="X140">
        <f>IF(N140="",0,CEILING(max_inv/(T140/100),p_den))</f>
        <v/>
      </c>
      <c r="Y140">
        <f>X140*T140/100</f>
        <v/>
      </c>
      <c r="Z140">
        <f>caja-Y140*(1+p_com)</f>
        <v/>
      </c>
      <c r="AA140">
        <f>IF(N140="",0,(Y140*(1+L140)^S140+Z140*(1+V140)^S140)*(1+V140)^(W140-S140))</f>
        <v/>
      </c>
      <c r="AB140">
        <f>IF(V140=0,mi_cupan*mi_t,mi_cupan*((1+V140)^mi_t-1)/V140)</f>
        <v/>
      </c>
      <c r="AC140">
        <f>(mi_nom+AB140-imp_man)*(1+V140)^(W140-mi_t)</f>
        <v/>
      </c>
      <c r="AD140">
        <f>AA140-AC140</f>
        <v/>
      </c>
      <c r="AE140">
        <f>IF(N140="",0,(D140=mi_div)*(G140&lt;&gt;"")*(G140&lt;=mi_rank)*(ABS(R140-mi_dias)&lt;=730)*(E140&lt;&gt;mi_isin)*(R140&gt;0)*(R140&lt;=4380)*(L140&lt;&gt;0)*(COUNTIF(E$2:E140,E140)=1))</f>
        <v/>
      </c>
      <c r="AF140">
        <f>IF(AND(AE140=1),AH140-ROW()*0.000001,-1E15)</f>
        <v/>
      </c>
      <c r="AG140">
        <f>IF(N140="",0,Y140*((1+L140)^S140*(1+V140)^(W140-S140)-(1+L140)^mi_t*(1+V140)^(W140-mi_t)))</f>
        <v/>
      </c>
      <c r="AH140">
        <f>IF(S140&gt;=mi_t,AD140-AG140,AD140)</f>
        <v/>
      </c>
    </row>
    <row r="141">
      <c r="H141" s="68" t="n"/>
      <c r="I141" s="69" t="n"/>
      <c r="J141" s="69" t="n"/>
      <c r="K141" s="70" t="n"/>
      <c r="L141" s="70" t="n"/>
      <c r="M141" s="69" t="n"/>
      <c r="N141" s="71" t="n"/>
      <c r="P141" s="68">
        <f>H141*M141/100</f>
        <v/>
      </c>
      <c r="Q141" s="68">
        <f>H141*J141/100</f>
        <v/>
      </c>
      <c r="R141" s="68">
        <f>IF(N141="",-1E9,N141-p_hoy)</f>
        <v/>
      </c>
      <c r="S141" s="72">
        <f>R141/365</f>
        <v/>
      </c>
      <c r="T141" s="69">
        <f>IF(N141="",100,IF(L141=0,M141*S141+100,M141*(1-(1+L141)^(-S141))/L141+100/(1+L141)^S141))</f>
        <v/>
      </c>
      <c r="V141">
        <f>IF(N141="",0,IFERROR(SUMPRODUCT((ABS(u_dias-(S141*365))&lt;=182)*(u_yask&gt;0)*u_yask*u_vm)/SUMPRODUCT((ABS(u_dias-(S141*365))&lt;=182)*(u_yask&gt;0)*u_vm),p_eur))</f>
        <v/>
      </c>
      <c r="W141">
        <f>IF(N141="",0,MAX(mi_t,S141))</f>
        <v/>
      </c>
      <c r="X141">
        <f>IF(N141="",0,CEILING(max_inv/(T141/100),p_den))</f>
        <v/>
      </c>
      <c r="Y141">
        <f>X141*T141/100</f>
        <v/>
      </c>
      <c r="Z141">
        <f>caja-Y141*(1+p_com)</f>
        <v/>
      </c>
      <c r="AA141">
        <f>IF(N141="",0,(Y141*(1+L141)^S141+Z141*(1+V141)^S141)*(1+V141)^(W141-S141))</f>
        <v/>
      </c>
      <c r="AB141">
        <f>IF(V141=0,mi_cupan*mi_t,mi_cupan*((1+V141)^mi_t-1)/V141)</f>
        <v/>
      </c>
      <c r="AC141">
        <f>(mi_nom+AB141-imp_man)*(1+V141)^(W141-mi_t)</f>
        <v/>
      </c>
      <c r="AD141">
        <f>AA141-AC141</f>
        <v/>
      </c>
      <c r="AE141">
        <f>IF(N141="",0,(D141=mi_div)*(G141&lt;&gt;"")*(G141&lt;=mi_rank)*(ABS(R141-mi_dias)&lt;=730)*(E141&lt;&gt;mi_isin)*(R141&gt;0)*(R141&lt;=4380)*(L141&lt;&gt;0)*(COUNTIF(E$2:E141,E141)=1))</f>
        <v/>
      </c>
      <c r="AF141">
        <f>IF(AND(AE141=1),AH141-ROW()*0.000001,-1E15)</f>
        <v/>
      </c>
      <c r="AG141">
        <f>IF(N141="",0,Y141*((1+L141)^S141*(1+V141)^(W141-S141)-(1+L141)^mi_t*(1+V141)^(W141-mi_t)))</f>
        <v/>
      </c>
      <c r="AH141">
        <f>IF(S141&gt;=mi_t,AD141-AG141,AD141)</f>
        <v/>
      </c>
    </row>
    <row r="142">
      <c r="H142" s="68" t="n"/>
      <c r="I142" s="69" t="n"/>
      <c r="J142" s="69" t="n"/>
      <c r="K142" s="70" t="n"/>
      <c r="L142" s="70" t="n"/>
      <c r="M142" s="69" t="n"/>
      <c r="N142" s="71" t="n"/>
      <c r="P142" s="68">
        <f>H142*M142/100</f>
        <v/>
      </c>
      <c r="Q142" s="68">
        <f>H142*J142/100</f>
        <v/>
      </c>
      <c r="R142" s="68">
        <f>IF(N142="",-1E9,N142-p_hoy)</f>
        <v/>
      </c>
      <c r="S142" s="72">
        <f>R142/365</f>
        <v/>
      </c>
      <c r="T142" s="69">
        <f>IF(N142="",100,IF(L142=0,M142*S142+100,M142*(1-(1+L142)^(-S142))/L142+100/(1+L142)^S142))</f>
        <v/>
      </c>
      <c r="V142">
        <f>IF(N142="",0,IFERROR(SUMPRODUCT((ABS(u_dias-(S142*365))&lt;=182)*(u_yask&gt;0)*u_yask*u_vm)/SUMPRODUCT((ABS(u_dias-(S142*365))&lt;=182)*(u_yask&gt;0)*u_vm),p_eur))</f>
        <v/>
      </c>
      <c r="W142">
        <f>IF(N142="",0,MAX(mi_t,S142))</f>
        <v/>
      </c>
      <c r="X142">
        <f>IF(N142="",0,CEILING(max_inv/(T142/100),p_den))</f>
        <v/>
      </c>
      <c r="Y142">
        <f>X142*T142/100</f>
        <v/>
      </c>
      <c r="Z142">
        <f>caja-Y142*(1+p_com)</f>
        <v/>
      </c>
      <c r="AA142">
        <f>IF(N142="",0,(Y142*(1+L142)^S142+Z142*(1+V142)^S142)*(1+V142)^(W142-S142))</f>
        <v/>
      </c>
      <c r="AB142">
        <f>IF(V142=0,mi_cupan*mi_t,mi_cupan*((1+V142)^mi_t-1)/V142)</f>
        <v/>
      </c>
      <c r="AC142">
        <f>(mi_nom+AB142-imp_man)*(1+V142)^(W142-mi_t)</f>
        <v/>
      </c>
      <c r="AD142">
        <f>AA142-AC142</f>
        <v/>
      </c>
      <c r="AE142">
        <f>IF(N142="",0,(D142=mi_div)*(G142&lt;&gt;"")*(G142&lt;=mi_rank)*(ABS(R142-mi_dias)&lt;=730)*(E142&lt;&gt;mi_isin)*(R142&gt;0)*(R142&lt;=4380)*(L142&lt;&gt;0)*(COUNTIF(E$2:E142,E142)=1))</f>
        <v/>
      </c>
      <c r="AF142">
        <f>IF(AND(AE142=1),AH142-ROW()*0.000001,-1E15)</f>
        <v/>
      </c>
      <c r="AG142">
        <f>IF(N142="",0,Y142*((1+L142)^S142*(1+V142)^(W142-S142)-(1+L142)^mi_t*(1+V142)^(W142-mi_t)))</f>
        <v/>
      </c>
      <c r="AH142">
        <f>IF(S142&gt;=mi_t,AD142-AG142,AD142)</f>
        <v/>
      </c>
    </row>
    <row r="143">
      <c r="H143" s="68" t="n"/>
      <c r="I143" s="69" t="n"/>
      <c r="J143" s="69" t="n"/>
      <c r="K143" s="70" t="n"/>
      <c r="L143" s="70" t="n"/>
      <c r="M143" s="69" t="n"/>
      <c r="N143" s="71" t="n"/>
      <c r="P143" s="68">
        <f>H143*M143/100</f>
        <v/>
      </c>
      <c r="Q143" s="68">
        <f>H143*J143/100</f>
        <v/>
      </c>
      <c r="R143" s="68">
        <f>IF(N143="",-1E9,N143-p_hoy)</f>
        <v/>
      </c>
      <c r="S143" s="72">
        <f>R143/365</f>
        <v/>
      </c>
      <c r="T143" s="69">
        <f>IF(N143="",100,IF(L143=0,M143*S143+100,M143*(1-(1+L143)^(-S143))/L143+100/(1+L143)^S143))</f>
        <v/>
      </c>
      <c r="V143">
        <f>IF(N143="",0,IFERROR(SUMPRODUCT((ABS(u_dias-(S143*365))&lt;=182)*(u_yask&gt;0)*u_yask*u_vm)/SUMPRODUCT((ABS(u_dias-(S143*365))&lt;=182)*(u_yask&gt;0)*u_vm),p_eur))</f>
        <v/>
      </c>
      <c r="W143">
        <f>IF(N143="",0,MAX(mi_t,S143))</f>
        <v/>
      </c>
      <c r="X143">
        <f>IF(N143="",0,CEILING(max_inv/(T143/100),p_den))</f>
        <v/>
      </c>
      <c r="Y143">
        <f>X143*T143/100</f>
        <v/>
      </c>
      <c r="Z143">
        <f>caja-Y143*(1+p_com)</f>
        <v/>
      </c>
      <c r="AA143">
        <f>IF(N143="",0,(Y143*(1+L143)^S143+Z143*(1+V143)^S143)*(1+V143)^(W143-S143))</f>
        <v/>
      </c>
      <c r="AB143">
        <f>IF(V143=0,mi_cupan*mi_t,mi_cupan*((1+V143)^mi_t-1)/V143)</f>
        <v/>
      </c>
      <c r="AC143">
        <f>(mi_nom+AB143-imp_man)*(1+V143)^(W143-mi_t)</f>
        <v/>
      </c>
      <c r="AD143">
        <f>AA143-AC143</f>
        <v/>
      </c>
      <c r="AE143">
        <f>IF(N143="",0,(D143=mi_div)*(G143&lt;&gt;"")*(G143&lt;=mi_rank)*(ABS(R143-mi_dias)&lt;=730)*(E143&lt;&gt;mi_isin)*(R143&gt;0)*(R143&lt;=4380)*(L143&lt;&gt;0)*(COUNTIF(E$2:E143,E143)=1))</f>
        <v/>
      </c>
      <c r="AF143">
        <f>IF(AND(AE143=1),AH143-ROW()*0.000001,-1E15)</f>
        <v/>
      </c>
      <c r="AG143">
        <f>IF(N143="",0,Y143*((1+L143)^S143*(1+V143)^(W143-S143)-(1+L143)^mi_t*(1+V143)^(W143-mi_t)))</f>
        <v/>
      </c>
      <c r="AH143">
        <f>IF(S143&gt;=mi_t,AD143-AG143,AD143)</f>
        <v/>
      </c>
    </row>
    <row r="144">
      <c r="H144" s="68" t="n"/>
      <c r="I144" s="69" t="n"/>
      <c r="J144" s="69" t="n"/>
      <c r="K144" s="70" t="n"/>
      <c r="L144" s="70" t="n"/>
      <c r="M144" s="69" t="n"/>
      <c r="N144" s="71" t="n"/>
      <c r="P144" s="68">
        <f>H144*M144/100</f>
        <v/>
      </c>
      <c r="Q144" s="68">
        <f>H144*J144/100</f>
        <v/>
      </c>
      <c r="R144" s="68">
        <f>IF(N144="",-1E9,N144-p_hoy)</f>
        <v/>
      </c>
      <c r="S144" s="72">
        <f>R144/365</f>
        <v/>
      </c>
      <c r="T144" s="69">
        <f>IF(N144="",100,IF(L144=0,M144*S144+100,M144*(1-(1+L144)^(-S144))/L144+100/(1+L144)^S144))</f>
        <v/>
      </c>
      <c r="V144">
        <f>IF(N144="",0,IFERROR(SUMPRODUCT((ABS(u_dias-(S144*365))&lt;=182)*(u_yask&gt;0)*u_yask*u_vm)/SUMPRODUCT((ABS(u_dias-(S144*365))&lt;=182)*(u_yask&gt;0)*u_vm),p_eur))</f>
        <v/>
      </c>
      <c r="W144">
        <f>IF(N144="",0,MAX(mi_t,S144))</f>
        <v/>
      </c>
      <c r="X144">
        <f>IF(N144="",0,CEILING(max_inv/(T144/100),p_den))</f>
        <v/>
      </c>
      <c r="Y144">
        <f>X144*T144/100</f>
        <v/>
      </c>
      <c r="Z144">
        <f>caja-Y144*(1+p_com)</f>
        <v/>
      </c>
      <c r="AA144">
        <f>IF(N144="",0,(Y144*(1+L144)^S144+Z144*(1+V144)^S144)*(1+V144)^(W144-S144))</f>
        <v/>
      </c>
      <c r="AB144">
        <f>IF(V144=0,mi_cupan*mi_t,mi_cupan*((1+V144)^mi_t-1)/V144)</f>
        <v/>
      </c>
      <c r="AC144">
        <f>(mi_nom+AB144-imp_man)*(1+V144)^(W144-mi_t)</f>
        <v/>
      </c>
      <c r="AD144">
        <f>AA144-AC144</f>
        <v/>
      </c>
      <c r="AE144">
        <f>IF(N144="",0,(D144=mi_div)*(G144&lt;&gt;"")*(G144&lt;=mi_rank)*(ABS(R144-mi_dias)&lt;=730)*(E144&lt;&gt;mi_isin)*(R144&gt;0)*(R144&lt;=4380)*(L144&lt;&gt;0)*(COUNTIF(E$2:E144,E144)=1))</f>
        <v/>
      </c>
      <c r="AF144">
        <f>IF(AND(AE144=1),AH144-ROW()*0.000001,-1E15)</f>
        <v/>
      </c>
      <c r="AG144">
        <f>IF(N144="",0,Y144*((1+L144)^S144*(1+V144)^(W144-S144)-(1+L144)^mi_t*(1+V144)^(W144-mi_t)))</f>
        <v/>
      </c>
      <c r="AH144">
        <f>IF(S144&gt;=mi_t,AD144-AG144,AD144)</f>
        <v/>
      </c>
    </row>
    <row r="145">
      <c r="H145" s="68" t="n"/>
      <c r="I145" s="69" t="n"/>
      <c r="J145" s="69" t="n"/>
      <c r="K145" s="70" t="n"/>
      <c r="L145" s="70" t="n"/>
      <c r="M145" s="69" t="n"/>
      <c r="N145" s="71" t="n"/>
      <c r="P145" s="68">
        <f>H145*M145/100</f>
        <v/>
      </c>
      <c r="Q145" s="68">
        <f>H145*J145/100</f>
        <v/>
      </c>
      <c r="R145" s="68">
        <f>IF(N145="",-1E9,N145-p_hoy)</f>
        <v/>
      </c>
      <c r="S145" s="72">
        <f>R145/365</f>
        <v/>
      </c>
      <c r="T145" s="69">
        <f>IF(N145="",100,IF(L145=0,M145*S145+100,M145*(1-(1+L145)^(-S145))/L145+100/(1+L145)^S145))</f>
        <v/>
      </c>
      <c r="V145">
        <f>IF(N145="",0,IFERROR(SUMPRODUCT((ABS(u_dias-(S145*365))&lt;=182)*(u_yask&gt;0)*u_yask*u_vm)/SUMPRODUCT((ABS(u_dias-(S145*365))&lt;=182)*(u_yask&gt;0)*u_vm),p_eur))</f>
        <v/>
      </c>
      <c r="W145">
        <f>IF(N145="",0,MAX(mi_t,S145))</f>
        <v/>
      </c>
      <c r="X145">
        <f>IF(N145="",0,CEILING(max_inv/(T145/100),p_den))</f>
        <v/>
      </c>
      <c r="Y145">
        <f>X145*T145/100</f>
        <v/>
      </c>
      <c r="Z145">
        <f>caja-Y145*(1+p_com)</f>
        <v/>
      </c>
      <c r="AA145">
        <f>IF(N145="",0,(Y145*(1+L145)^S145+Z145*(1+V145)^S145)*(1+V145)^(W145-S145))</f>
        <v/>
      </c>
      <c r="AB145">
        <f>IF(V145=0,mi_cupan*mi_t,mi_cupan*((1+V145)^mi_t-1)/V145)</f>
        <v/>
      </c>
      <c r="AC145">
        <f>(mi_nom+AB145-imp_man)*(1+V145)^(W145-mi_t)</f>
        <v/>
      </c>
      <c r="AD145">
        <f>AA145-AC145</f>
        <v/>
      </c>
      <c r="AE145">
        <f>IF(N145="",0,(D145=mi_div)*(G145&lt;&gt;"")*(G145&lt;=mi_rank)*(ABS(R145-mi_dias)&lt;=730)*(E145&lt;&gt;mi_isin)*(R145&gt;0)*(R145&lt;=4380)*(L145&lt;&gt;0)*(COUNTIF(E$2:E145,E145)=1))</f>
        <v/>
      </c>
      <c r="AF145">
        <f>IF(AND(AE145=1),AH145-ROW()*0.000001,-1E15)</f>
        <v/>
      </c>
      <c r="AG145">
        <f>IF(N145="",0,Y145*((1+L145)^S145*(1+V145)^(W145-S145)-(1+L145)^mi_t*(1+V145)^(W145-mi_t)))</f>
        <v/>
      </c>
      <c r="AH145">
        <f>IF(S145&gt;=mi_t,AD145-AG145,AD145)</f>
        <v/>
      </c>
    </row>
    <row r="146">
      <c r="H146" s="68" t="n"/>
      <c r="I146" s="69" t="n"/>
      <c r="J146" s="69" t="n"/>
      <c r="K146" s="70" t="n"/>
      <c r="L146" s="70" t="n"/>
      <c r="M146" s="69" t="n"/>
      <c r="N146" s="71" t="n"/>
      <c r="P146" s="68">
        <f>H146*M146/100</f>
        <v/>
      </c>
      <c r="Q146" s="68">
        <f>H146*J146/100</f>
        <v/>
      </c>
      <c r="R146" s="68">
        <f>IF(N146="",-1E9,N146-p_hoy)</f>
        <v/>
      </c>
      <c r="S146" s="72">
        <f>R146/365</f>
        <v/>
      </c>
      <c r="T146" s="69">
        <f>IF(N146="",100,IF(L146=0,M146*S146+100,M146*(1-(1+L146)^(-S146))/L146+100/(1+L146)^S146))</f>
        <v/>
      </c>
      <c r="V146">
        <f>IF(N146="",0,IFERROR(SUMPRODUCT((ABS(u_dias-(S146*365))&lt;=182)*(u_yask&gt;0)*u_yask*u_vm)/SUMPRODUCT((ABS(u_dias-(S146*365))&lt;=182)*(u_yask&gt;0)*u_vm),p_eur))</f>
        <v/>
      </c>
      <c r="W146">
        <f>IF(N146="",0,MAX(mi_t,S146))</f>
        <v/>
      </c>
      <c r="X146">
        <f>IF(N146="",0,CEILING(max_inv/(T146/100),p_den))</f>
        <v/>
      </c>
      <c r="Y146">
        <f>X146*T146/100</f>
        <v/>
      </c>
      <c r="Z146">
        <f>caja-Y146*(1+p_com)</f>
        <v/>
      </c>
      <c r="AA146">
        <f>IF(N146="",0,(Y146*(1+L146)^S146+Z146*(1+V146)^S146)*(1+V146)^(W146-S146))</f>
        <v/>
      </c>
      <c r="AB146">
        <f>IF(V146=0,mi_cupan*mi_t,mi_cupan*((1+V146)^mi_t-1)/V146)</f>
        <v/>
      </c>
      <c r="AC146">
        <f>(mi_nom+AB146-imp_man)*(1+V146)^(W146-mi_t)</f>
        <v/>
      </c>
      <c r="AD146">
        <f>AA146-AC146</f>
        <v/>
      </c>
      <c r="AE146">
        <f>IF(N146="",0,(D146=mi_div)*(G146&lt;&gt;"")*(G146&lt;=mi_rank)*(ABS(R146-mi_dias)&lt;=730)*(E146&lt;&gt;mi_isin)*(R146&gt;0)*(R146&lt;=4380)*(L146&lt;&gt;0)*(COUNTIF(E$2:E146,E146)=1))</f>
        <v/>
      </c>
      <c r="AF146">
        <f>IF(AND(AE146=1),AH146-ROW()*0.000001,-1E15)</f>
        <v/>
      </c>
      <c r="AG146">
        <f>IF(N146="",0,Y146*((1+L146)^S146*(1+V146)^(W146-S146)-(1+L146)^mi_t*(1+V146)^(W146-mi_t)))</f>
        <v/>
      </c>
      <c r="AH146">
        <f>IF(S146&gt;=mi_t,AD146-AG146,AD146)</f>
        <v/>
      </c>
    </row>
    <row r="147">
      <c r="H147" s="68" t="n"/>
      <c r="I147" s="69" t="n"/>
      <c r="J147" s="69" t="n"/>
      <c r="K147" s="70" t="n"/>
      <c r="L147" s="70" t="n"/>
      <c r="M147" s="69" t="n"/>
      <c r="N147" s="71" t="n"/>
      <c r="P147" s="68">
        <f>H147*M147/100</f>
        <v/>
      </c>
      <c r="Q147" s="68">
        <f>H147*J147/100</f>
        <v/>
      </c>
      <c r="R147" s="68">
        <f>IF(N147="",-1E9,N147-p_hoy)</f>
        <v/>
      </c>
      <c r="S147" s="72">
        <f>R147/365</f>
        <v/>
      </c>
      <c r="T147" s="69">
        <f>IF(N147="",100,IF(L147=0,M147*S147+100,M147*(1-(1+L147)^(-S147))/L147+100/(1+L147)^S147))</f>
        <v/>
      </c>
      <c r="V147">
        <f>IF(N147="",0,IFERROR(SUMPRODUCT((ABS(u_dias-(S147*365))&lt;=182)*(u_yask&gt;0)*u_yask*u_vm)/SUMPRODUCT((ABS(u_dias-(S147*365))&lt;=182)*(u_yask&gt;0)*u_vm),p_eur))</f>
        <v/>
      </c>
      <c r="W147">
        <f>IF(N147="",0,MAX(mi_t,S147))</f>
        <v/>
      </c>
      <c r="X147">
        <f>IF(N147="",0,CEILING(max_inv/(T147/100),p_den))</f>
        <v/>
      </c>
      <c r="Y147">
        <f>X147*T147/100</f>
        <v/>
      </c>
      <c r="Z147">
        <f>caja-Y147*(1+p_com)</f>
        <v/>
      </c>
      <c r="AA147">
        <f>IF(N147="",0,(Y147*(1+L147)^S147+Z147*(1+V147)^S147)*(1+V147)^(W147-S147))</f>
        <v/>
      </c>
      <c r="AB147">
        <f>IF(V147=0,mi_cupan*mi_t,mi_cupan*((1+V147)^mi_t-1)/V147)</f>
        <v/>
      </c>
      <c r="AC147">
        <f>(mi_nom+AB147-imp_man)*(1+V147)^(W147-mi_t)</f>
        <v/>
      </c>
      <c r="AD147">
        <f>AA147-AC147</f>
        <v/>
      </c>
      <c r="AE147">
        <f>IF(N147="",0,(D147=mi_div)*(G147&lt;&gt;"")*(G147&lt;=mi_rank)*(ABS(R147-mi_dias)&lt;=730)*(E147&lt;&gt;mi_isin)*(R147&gt;0)*(R147&lt;=4380)*(L147&lt;&gt;0)*(COUNTIF(E$2:E147,E147)=1))</f>
        <v/>
      </c>
      <c r="AF147">
        <f>IF(AND(AE147=1),AH147-ROW()*0.000001,-1E15)</f>
        <v/>
      </c>
      <c r="AG147">
        <f>IF(N147="",0,Y147*((1+L147)^S147*(1+V147)^(W147-S147)-(1+L147)^mi_t*(1+V147)^(W147-mi_t)))</f>
        <v/>
      </c>
      <c r="AH147">
        <f>IF(S147&gt;=mi_t,AD147-AG147,AD147)</f>
        <v/>
      </c>
    </row>
    <row r="148">
      <c r="H148" s="68" t="n"/>
      <c r="I148" s="69" t="n"/>
      <c r="J148" s="69" t="n"/>
      <c r="K148" s="70" t="n"/>
      <c r="L148" s="70" t="n"/>
      <c r="M148" s="69" t="n"/>
      <c r="N148" s="71" t="n"/>
      <c r="P148" s="68">
        <f>H148*M148/100</f>
        <v/>
      </c>
      <c r="Q148" s="68">
        <f>H148*J148/100</f>
        <v/>
      </c>
      <c r="R148" s="68">
        <f>IF(N148="",-1E9,N148-p_hoy)</f>
        <v/>
      </c>
      <c r="S148" s="72">
        <f>R148/365</f>
        <v/>
      </c>
      <c r="T148" s="69">
        <f>IF(N148="",100,IF(L148=0,M148*S148+100,M148*(1-(1+L148)^(-S148))/L148+100/(1+L148)^S148))</f>
        <v/>
      </c>
      <c r="V148">
        <f>IF(N148="",0,IFERROR(SUMPRODUCT((ABS(u_dias-(S148*365))&lt;=182)*(u_yask&gt;0)*u_yask*u_vm)/SUMPRODUCT((ABS(u_dias-(S148*365))&lt;=182)*(u_yask&gt;0)*u_vm),p_eur))</f>
        <v/>
      </c>
      <c r="W148">
        <f>IF(N148="",0,MAX(mi_t,S148))</f>
        <v/>
      </c>
      <c r="X148">
        <f>IF(N148="",0,CEILING(max_inv/(T148/100),p_den))</f>
        <v/>
      </c>
      <c r="Y148">
        <f>X148*T148/100</f>
        <v/>
      </c>
      <c r="Z148">
        <f>caja-Y148*(1+p_com)</f>
        <v/>
      </c>
      <c r="AA148">
        <f>IF(N148="",0,(Y148*(1+L148)^S148+Z148*(1+V148)^S148)*(1+V148)^(W148-S148))</f>
        <v/>
      </c>
      <c r="AB148">
        <f>IF(V148=0,mi_cupan*mi_t,mi_cupan*((1+V148)^mi_t-1)/V148)</f>
        <v/>
      </c>
      <c r="AC148">
        <f>(mi_nom+AB148-imp_man)*(1+V148)^(W148-mi_t)</f>
        <v/>
      </c>
      <c r="AD148">
        <f>AA148-AC148</f>
        <v/>
      </c>
      <c r="AE148">
        <f>IF(N148="",0,(D148=mi_div)*(G148&lt;&gt;"")*(G148&lt;=mi_rank)*(ABS(R148-mi_dias)&lt;=730)*(E148&lt;&gt;mi_isin)*(R148&gt;0)*(R148&lt;=4380)*(L148&lt;&gt;0)*(COUNTIF(E$2:E148,E148)=1))</f>
        <v/>
      </c>
      <c r="AF148">
        <f>IF(AND(AE148=1),AH148-ROW()*0.000001,-1E15)</f>
        <v/>
      </c>
      <c r="AG148">
        <f>IF(N148="",0,Y148*((1+L148)^S148*(1+V148)^(W148-S148)-(1+L148)^mi_t*(1+V148)^(W148-mi_t)))</f>
        <v/>
      </c>
      <c r="AH148">
        <f>IF(S148&gt;=mi_t,AD148-AG148,AD148)</f>
        <v/>
      </c>
    </row>
    <row r="149">
      <c r="H149" s="68" t="n"/>
      <c r="I149" s="69" t="n"/>
      <c r="J149" s="69" t="n"/>
      <c r="K149" s="70" t="n"/>
      <c r="L149" s="70" t="n"/>
      <c r="M149" s="69" t="n"/>
      <c r="N149" s="71" t="n"/>
      <c r="P149" s="68">
        <f>H149*M149/100</f>
        <v/>
      </c>
      <c r="Q149" s="68">
        <f>H149*J149/100</f>
        <v/>
      </c>
      <c r="R149" s="68">
        <f>IF(N149="",-1E9,N149-p_hoy)</f>
        <v/>
      </c>
      <c r="S149" s="72">
        <f>R149/365</f>
        <v/>
      </c>
      <c r="T149" s="69">
        <f>IF(N149="",100,IF(L149=0,M149*S149+100,M149*(1-(1+L149)^(-S149))/L149+100/(1+L149)^S149))</f>
        <v/>
      </c>
      <c r="V149">
        <f>IF(N149="",0,IFERROR(SUMPRODUCT((ABS(u_dias-(S149*365))&lt;=182)*(u_yask&gt;0)*u_yask*u_vm)/SUMPRODUCT((ABS(u_dias-(S149*365))&lt;=182)*(u_yask&gt;0)*u_vm),p_eur))</f>
        <v/>
      </c>
      <c r="W149">
        <f>IF(N149="",0,MAX(mi_t,S149))</f>
        <v/>
      </c>
      <c r="X149">
        <f>IF(N149="",0,CEILING(max_inv/(T149/100),p_den))</f>
        <v/>
      </c>
      <c r="Y149">
        <f>X149*T149/100</f>
        <v/>
      </c>
      <c r="Z149">
        <f>caja-Y149*(1+p_com)</f>
        <v/>
      </c>
      <c r="AA149">
        <f>IF(N149="",0,(Y149*(1+L149)^S149+Z149*(1+V149)^S149)*(1+V149)^(W149-S149))</f>
        <v/>
      </c>
      <c r="AB149">
        <f>IF(V149=0,mi_cupan*mi_t,mi_cupan*((1+V149)^mi_t-1)/V149)</f>
        <v/>
      </c>
      <c r="AC149">
        <f>(mi_nom+AB149-imp_man)*(1+V149)^(W149-mi_t)</f>
        <v/>
      </c>
      <c r="AD149">
        <f>AA149-AC149</f>
        <v/>
      </c>
      <c r="AE149">
        <f>IF(N149="",0,(D149=mi_div)*(G149&lt;&gt;"")*(G149&lt;=mi_rank)*(ABS(R149-mi_dias)&lt;=730)*(E149&lt;&gt;mi_isin)*(R149&gt;0)*(R149&lt;=4380)*(L149&lt;&gt;0)*(COUNTIF(E$2:E149,E149)=1))</f>
        <v/>
      </c>
      <c r="AF149">
        <f>IF(AND(AE149=1),AH149-ROW()*0.000001,-1E15)</f>
        <v/>
      </c>
      <c r="AG149">
        <f>IF(N149="",0,Y149*((1+L149)^S149*(1+V149)^(W149-S149)-(1+L149)^mi_t*(1+V149)^(W149-mi_t)))</f>
        <v/>
      </c>
      <c r="AH149">
        <f>IF(S149&gt;=mi_t,AD149-AG149,AD149)</f>
        <v/>
      </c>
    </row>
    <row r="150">
      <c r="H150" s="68" t="n"/>
      <c r="I150" s="69" t="n"/>
      <c r="J150" s="69" t="n"/>
      <c r="K150" s="70" t="n"/>
      <c r="L150" s="70" t="n"/>
      <c r="M150" s="69" t="n"/>
      <c r="N150" s="71" t="n"/>
      <c r="P150" s="68">
        <f>H150*M150/100</f>
        <v/>
      </c>
      <c r="Q150" s="68">
        <f>H150*J150/100</f>
        <v/>
      </c>
      <c r="R150" s="68">
        <f>IF(N150="",-1E9,N150-p_hoy)</f>
        <v/>
      </c>
      <c r="S150" s="72">
        <f>R150/365</f>
        <v/>
      </c>
      <c r="T150" s="69">
        <f>IF(N150="",100,IF(L150=0,M150*S150+100,M150*(1-(1+L150)^(-S150))/L150+100/(1+L150)^S150))</f>
        <v/>
      </c>
      <c r="V150">
        <f>IF(N150="",0,IFERROR(SUMPRODUCT((ABS(u_dias-(S150*365))&lt;=182)*(u_yask&gt;0)*u_yask*u_vm)/SUMPRODUCT((ABS(u_dias-(S150*365))&lt;=182)*(u_yask&gt;0)*u_vm),p_eur))</f>
        <v/>
      </c>
      <c r="W150">
        <f>IF(N150="",0,MAX(mi_t,S150))</f>
        <v/>
      </c>
      <c r="X150">
        <f>IF(N150="",0,CEILING(max_inv/(T150/100),p_den))</f>
        <v/>
      </c>
      <c r="Y150">
        <f>X150*T150/100</f>
        <v/>
      </c>
      <c r="Z150">
        <f>caja-Y150*(1+p_com)</f>
        <v/>
      </c>
      <c r="AA150">
        <f>IF(N150="",0,(Y150*(1+L150)^S150+Z150*(1+V150)^S150)*(1+V150)^(W150-S150))</f>
        <v/>
      </c>
      <c r="AB150">
        <f>IF(V150=0,mi_cupan*mi_t,mi_cupan*((1+V150)^mi_t-1)/V150)</f>
        <v/>
      </c>
      <c r="AC150">
        <f>(mi_nom+AB150-imp_man)*(1+V150)^(W150-mi_t)</f>
        <v/>
      </c>
      <c r="AD150">
        <f>AA150-AC150</f>
        <v/>
      </c>
      <c r="AE150">
        <f>IF(N150="",0,(D150=mi_div)*(G150&lt;&gt;"")*(G150&lt;=mi_rank)*(ABS(R150-mi_dias)&lt;=730)*(E150&lt;&gt;mi_isin)*(R150&gt;0)*(R150&lt;=4380)*(L150&lt;&gt;0)*(COUNTIF(E$2:E150,E150)=1))</f>
        <v/>
      </c>
      <c r="AF150">
        <f>IF(AND(AE150=1),AH150-ROW()*0.000001,-1E15)</f>
        <v/>
      </c>
      <c r="AG150">
        <f>IF(N150="",0,Y150*((1+L150)^S150*(1+V150)^(W150-S150)-(1+L150)^mi_t*(1+V150)^(W150-mi_t)))</f>
        <v/>
      </c>
      <c r="AH150">
        <f>IF(S150&gt;=mi_t,AD150-AG150,AD150)</f>
        <v/>
      </c>
    </row>
    <row r="151">
      <c r="H151" s="68" t="n"/>
      <c r="I151" s="69" t="n"/>
      <c r="J151" s="69" t="n"/>
      <c r="K151" s="70" t="n"/>
      <c r="L151" s="70" t="n"/>
      <c r="M151" s="69" t="n"/>
      <c r="N151" s="71" t="n"/>
      <c r="P151" s="68">
        <f>H151*M151/100</f>
        <v/>
      </c>
      <c r="Q151" s="68">
        <f>H151*J151/100</f>
        <v/>
      </c>
      <c r="R151" s="68">
        <f>IF(N151="",-1E9,N151-p_hoy)</f>
        <v/>
      </c>
      <c r="S151" s="72">
        <f>R151/365</f>
        <v/>
      </c>
      <c r="T151" s="69">
        <f>IF(N151="",100,IF(L151=0,M151*S151+100,M151*(1-(1+L151)^(-S151))/L151+100/(1+L151)^S151))</f>
        <v/>
      </c>
      <c r="V151">
        <f>IF(N151="",0,IFERROR(SUMPRODUCT((ABS(u_dias-(S151*365))&lt;=182)*(u_yask&gt;0)*u_yask*u_vm)/SUMPRODUCT((ABS(u_dias-(S151*365))&lt;=182)*(u_yask&gt;0)*u_vm),p_eur))</f>
        <v/>
      </c>
      <c r="W151">
        <f>IF(N151="",0,MAX(mi_t,S151))</f>
        <v/>
      </c>
      <c r="X151">
        <f>IF(N151="",0,CEILING(max_inv/(T151/100),p_den))</f>
        <v/>
      </c>
      <c r="Y151">
        <f>X151*T151/100</f>
        <v/>
      </c>
      <c r="Z151">
        <f>caja-Y151*(1+p_com)</f>
        <v/>
      </c>
      <c r="AA151">
        <f>IF(N151="",0,(Y151*(1+L151)^S151+Z151*(1+V151)^S151)*(1+V151)^(W151-S151))</f>
        <v/>
      </c>
      <c r="AB151">
        <f>IF(V151=0,mi_cupan*mi_t,mi_cupan*((1+V151)^mi_t-1)/V151)</f>
        <v/>
      </c>
      <c r="AC151">
        <f>(mi_nom+AB151-imp_man)*(1+V151)^(W151-mi_t)</f>
        <v/>
      </c>
      <c r="AD151">
        <f>AA151-AC151</f>
        <v/>
      </c>
      <c r="AE151">
        <f>IF(N151="",0,(D151=mi_div)*(G151&lt;&gt;"")*(G151&lt;=mi_rank)*(ABS(R151-mi_dias)&lt;=730)*(E151&lt;&gt;mi_isin)*(R151&gt;0)*(R151&lt;=4380)*(L151&lt;&gt;0)*(COUNTIF(E$2:E151,E151)=1))</f>
        <v/>
      </c>
      <c r="AF151">
        <f>IF(AND(AE151=1),AH151-ROW()*0.000001,-1E15)</f>
        <v/>
      </c>
      <c r="AG151">
        <f>IF(N151="",0,Y151*((1+L151)^S151*(1+V151)^(W151-S151)-(1+L151)^mi_t*(1+V151)^(W151-mi_t)))</f>
        <v/>
      </c>
      <c r="AH151">
        <f>IF(S151&gt;=mi_t,AD151-AG151,AD151)</f>
        <v/>
      </c>
    </row>
    <row r="152">
      <c r="H152" s="68" t="n"/>
      <c r="I152" s="69" t="n"/>
      <c r="J152" s="69" t="n"/>
      <c r="K152" s="70" t="n"/>
      <c r="L152" s="70" t="n"/>
      <c r="M152" s="69" t="n"/>
      <c r="N152" s="71" t="n"/>
      <c r="P152" s="68">
        <f>H152*M152/100</f>
        <v/>
      </c>
      <c r="Q152" s="68">
        <f>H152*J152/100</f>
        <v/>
      </c>
      <c r="R152" s="68">
        <f>IF(N152="",-1E9,N152-p_hoy)</f>
        <v/>
      </c>
      <c r="S152" s="72">
        <f>R152/365</f>
        <v/>
      </c>
      <c r="T152" s="69">
        <f>IF(N152="",100,IF(L152=0,M152*S152+100,M152*(1-(1+L152)^(-S152))/L152+100/(1+L152)^S152))</f>
        <v/>
      </c>
      <c r="V152">
        <f>IF(N152="",0,IFERROR(SUMPRODUCT((ABS(u_dias-(S152*365))&lt;=182)*(u_yask&gt;0)*u_yask*u_vm)/SUMPRODUCT((ABS(u_dias-(S152*365))&lt;=182)*(u_yask&gt;0)*u_vm),p_eur))</f>
        <v/>
      </c>
      <c r="W152">
        <f>IF(N152="",0,MAX(mi_t,S152))</f>
        <v/>
      </c>
      <c r="X152">
        <f>IF(N152="",0,CEILING(max_inv/(T152/100),p_den))</f>
        <v/>
      </c>
      <c r="Y152">
        <f>X152*T152/100</f>
        <v/>
      </c>
      <c r="Z152">
        <f>caja-Y152*(1+p_com)</f>
        <v/>
      </c>
      <c r="AA152">
        <f>IF(N152="",0,(Y152*(1+L152)^S152+Z152*(1+V152)^S152)*(1+V152)^(W152-S152))</f>
        <v/>
      </c>
      <c r="AB152">
        <f>IF(V152=0,mi_cupan*mi_t,mi_cupan*((1+V152)^mi_t-1)/V152)</f>
        <v/>
      </c>
      <c r="AC152">
        <f>(mi_nom+AB152-imp_man)*(1+V152)^(W152-mi_t)</f>
        <v/>
      </c>
      <c r="AD152">
        <f>AA152-AC152</f>
        <v/>
      </c>
      <c r="AE152">
        <f>IF(N152="",0,(D152=mi_div)*(G152&lt;&gt;"")*(G152&lt;=mi_rank)*(ABS(R152-mi_dias)&lt;=730)*(E152&lt;&gt;mi_isin)*(R152&gt;0)*(R152&lt;=4380)*(L152&lt;&gt;0)*(COUNTIF(E$2:E152,E152)=1))</f>
        <v/>
      </c>
      <c r="AF152">
        <f>IF(AND(AE152=1),AH152-ROW()*0.000001,-1E15)</f>
        <v/>
      </c>
      <c r="AG152">
        <f>IF(N152="",0,Y152*((1+L152)^S152*(1+V152)^(W152-S152)-(1+L152)^mi_t*(1+V152)^(W152-mi_t)))</f>
        <v/>
      </c>
      <c r="AH152">
        <f>IF(S152&gt;=mi_t,AD152-AG152,AD152)</f>
        <v/>
      </c>
    </row>
    <row r="153">
      <c r="H153" s="68" t="n"/>
      <c r="I153" s="69" t="n"/>
      <c r="J153" s="69" t="n"/>
      <c r="K153" s="70" t="n"/>
      <c r="L153" s="70" t="n"/>
      <c r="M153" s="69" t="n"/>
      <c r="N153" s="71" t="n"/>
      <c r="P153" s="68">
        <f>H153*M153/100</f>
        <v/>
      </c>
      <c r="Q153" s="68">
        <f>H153*J153/100</f>
        <v/>
      </c>
      <c r="R153" s="68">
        <f>IF(N153="",-1E9,N153-p_hoy)</f>
        <v/>
      </c>
      <c r="S153" s="72">
        <f>R153/365</f>
        <v/>
      </c>
      <c r="T153" s="69">
        <f>IF(N153="",100,IF(L153=0,M153*S153+100,M153*(1-(1+L153)^(-S153))/L153+100/(1+L153)^S153))</f>
        <v/>
      </c>
      <c r="V153">
        <f>IF(N153="",0,IFERROR(SUMPRODUCT((ABS(u_dias-(S153*365))&lt;=182)*(u_yask&gt;0)*u_yask*u_vm)/SUMPRODUCT((ABS(u_dias-(S153*365))&lt;=182)*(u_yask&gt;0)*u_vm),p_eur))</f>
        <v/>
      </c>
      <c r="W153">
        <f>IF(N153="",0,MAX(mi_t,S153))</f>
        <v/>
      </c>
      <c r="X153">
        <f>IF(N153="",0,CEILING(max_inv/(T153/100),p_den))</f>
        <v/>
      </c>
      <c r="Y153">
        <f>X153*T153/100</f>
        <v/>
      </c>
      <c r="Z153">
        <f>caja-Y153*(1+p_com)</f>
        <v/>
      </c>
      <c r="AA153">
        <f>IF(N153="",0,(Y153*(1+L153)^S153+Z153*(1+V153)^S153)*(1+V153)^(W153-S153))</f>
        <v/>
      </c>
      <c r="AB153">
        <f>IF(V153=0,mi_cupan*mi_t,mi_cupan*((1+V153)^mi_t-1)/V153)</f>
        <v/>
      </c>
      <c r="AC153">
        <f>(mi_nom+AB153-imp_man)*(1+V153)^(W153-mi_t)</f>
        <v/>
      </c>
      <c r="AD153">
        <f>AA153-AC153</f>
        <v/>
      </c>
      <c r="AE153">
        <f>IF(N153="",0,(D153=mi_div)*(G153&lt;&gt;"")*(G153&lt;=mi_rank)*(ABS(R153-mi_dias)&lt;=730)*(E153&lt;&gt;mi_isin)*(R153&gt;0)*(R153&lt;=4380)*(L153&lt;&gt;0)*(COUNTIF(E$2:E153,E153)=1))</f>
        <v/>
      </c>
      <c r="AF153">
        <f>IF(AND(AE153=1),AH153-ROW()*0.000001,-1E15)</f>
        <v/>
      </c>
      <c r="AG153">
        <f>IF(N153="",0,Y153*((1+L153)^S153*(1+V153)^(W153-S153)-(1+L153)^mi_t*(1+V153)^(W153-mi_t)))</f>
        <v/>
      </c>
      <c r="AH153">
        <f>IF(S153&gt;=mi_t,AD153-AG153,AD153)</f>
        <v/>
      </c>
    </row>
    <row r="154">
      <c r="H154" s="68" t="n"/>
      <c r="I154" s="69" t="n"/>
      <c r="J154" s="69" t="n"/>
      <c r="K154" s="70" t="n"/>
      <c r="L154" s="70" t="n"/>
      <c r="M154" s="69" t="n"/>
      <c r="N154" s="71" t="n"/>
      <c r="P154" s="68">
        <f>H154*M154/100</f>
        <v/>
      </c>
      <c r="Q154" s="68">
        <f>H154*J154/100</f>
        <v/>
      </c>
      <c r="R154" s="68">
        <f>IF(N154="",-1E9,N154-p_hoy)</f>
        <v/>
      </c>
      <c r="S154" s="72">
        <f>R154/365</f>
        <v/>
      </c>
      <c r="T154" s="69">
        <f>IF(N154="",100,IF(L154=0,M154*S154+100,M154*(1-(1+L154)^(-S154))/L154+100/(1+L154)^S154))</f>
        <v/>
      </c>
      <c r="V154">
        <f>IF(N154="",0,IFERROR(SUMPRODUCT((ABS(u_dias-(S154*365))&lt;=182)*(u_yask&gt;0)*u_yask*u_vm)/SUMPRODUCT((ABS(u_dias-(S154*365))&lt;=182)*(u_yask&gt;0)*u_vm),p_eur))</f>
        <v/>
      </c>
      <c r="W154">
        <f>IF(N154="",0,MAX(mi_t,S154))</f>
        <v/>
      </c>
      <c r="X154">
        <f>IF(N154="",0,CEILING(max_inv/(T154/100),p_den))</f>
        <v/>
      </c>
      <c r="Y154">
        <f>X154*T154/100</f>
        <v/>
      </c>
      <c r="Z154">
        <f>caja-Y154*(1+p_com)</f>
        <v/>
      </c>
      <c r="AA154">
        <f>IF(N154="",0,(Y154*(1+L154)^S154+Z154*(1+V154)^S154)*(1+V154)^(W154-S154))</f>
        <v/>
      </c>
      <c r="AB154">
        <f>IF(V154=0,mi_cupan*mi_t,mi_cupan*((1+V154)^mi_t-1)/V154)</f>
        <v/>
      </c>
      <c r="AC154">
        <f>(mi_nom+AB154-imp_man)*(1+V154)^(W154-mi_t)</f>
        <v/>
      </c>
      <c r="AD154">
        <f>AA154-AC154</f>
        <v/>
      </c>
      <c r="AE154">
        <f>IF(N154="",0,(D154=mi_div)*(G154&lt;&gt;"")*(G154&lt;=mi_rank)*(ABS(R154-mi_dias)&lt;=730)*(E154&lt;&gt;mi_isin)*(R154&gt;0)*(R154&lt;=4380)*(L154&lt;&gt;0)*(COUNTIF(E$2:E154,E154)=1))</f>
        <v/>
      </c>
      <c r="AF154">
        <f>IF(AND(AE154=1),AH154-ROW()*0.000001,-1E15)</f>
        <v/>
      </c>
      <c r="AG154">
        <f>IF(N154="",0,Y154*((1+L154)^S154*(1+V154)^(W154-S154)-(1+L154)^mi_t*(1+V154)^(W154-mi_t)))</f>
        <v/>
      </c>
      <c r="AH154">
        <f>IF(S154&gt;=mi_t,AD154-AG154,AD154)</f>
        <v/>
      </c>
    </row>
    <row r="155">
      <c r="H155" s="68" t="n"/>
      <c r="I155" s="69" t="n"/>
      <c r="J155" s="69" t="n"/>
      <c r="K155" s="70" t="n"/>
      <c r="L155" s="70" t="n"/>
      <c r="M155" s="69" t="n"/>
      <c r="N155" s="71" t="n"/>
      <c r="P155" s="68">
        <f>H155*M155/100</f>
        <v/>
      </c>
      <c r="Q155" s="68">
        <f>H155*J155/100</f>
        <v/>
      </c>
      <c r="R155" s="68">
        <f>IF(N155="",-1E9,N155-p_hoy)</f>
        <v/>
      </c>
      <c r="S155" s="72">
        <f>R155/365</f>
        <v/>
      </c>
      <c r="T155" s="69">
        <f>IF(N155="",100,IF(L155=0,M155*S155+100,M155*(1-(1+L155)^(-S155))/L155+100/(1+L155)^S155))</f>
        <v/>
      </c>
      <c r="V155">
        <f>IF(N155="",0,IFERROR(SUMPRODUCT((ABS(u_dias-(S155*365))&lt;=182)*(u_yask&gt;0)*u_yask*u_vm)/SUMPRODUCT((ABS(u_dias-(S155*365))&lt;=182)*(u_yask&gt;0)*u_vm),p_eur))</f>
        <v/>
      </c>
      <c r="W155">
        <f>IF(N155="",0,MAX(mi_t,S155))</f>
        <v/>
      </c>
      <c r="X155">
        <f>IF(N155="",0,CEILING(max_inv/(T155/100),p_den))</f>
        <v/>
      </c>
      <c r="Y155">
        <f>X155*T155/100</f>
        <v/>
      </c>
      <c r="Z155">
        <f>caja-Y155*(1+p_com)</f>
        <v/>
      </c>
      <c r="AA155">
        <f>IF(N155="",0,(Y155*(1+L155)^S155+Z155*(1+V155)^S155)*(1+V155)^(W155-S155))</f>
        <v/>
      </c>
      <c r="AB155">
        <f>IF(V155=0,mi_cupan*mi_t,mi_cupan*((1+V155)^mi_t-1)/V155)</f>
        <v/>
      </c>
      <c r="AC155">
        <f>(mi_nom+AB155-imp_man)*(1+V155)^(W155-mi_t)</f>
        <v/>
      </c>
      <c r="AD155">
        <f>AA155-AC155</f>
        <v/>
      </c>
      <c r="AE155">
        <f>IF(N155="",0,(D155=mi_div)*(G155&lt;&gt;"")*(G155&lt;=mi_rank)*(ABS(R155-mi_dias)&lt;=730)*(E155&lt;&gt;mi_isin)*(R155&gt;0)*(R155&lt;=4380)*(L155&lt;&gt;0)*(COUNTIF(E$2:E155,E155)=1))</f>
        <v/>
      </c>
      <c r="AF155">
        <f>IF(AND(AE155=1),AH155-ROW()*0.000001,-1E15)</f>
        <v/>
      </c>
      <c r="AG155">
        <f>IF(N155="",0,Y155*((1+L155)^S155*(1+V155)^(W155-S155)-(1+L155)^mi_t*(1+V155)^(W155-mi_t)))</f>
        <v/>
      </c>
      <c r="AH155">
        <f>IF(S155&gt;=mi_t,AD155-AG155,AD155)</f>
        <v/>
      </c>
    </row>
    <row r="156">
      <c r="H156" s="68" t="n"/>
      <c r="I156" s="69" t="n"/>
      <c r="J156" s="69" t="n"/>
      <c r="K156" s="70" t="n"/>
      <c r="L156" s="70" t="n"/>
      <c r="M156" s="69" t="n"/>
      <c r="N156" s="71" t="n"/>
      <c r="P156" s="68">
        <f>H156*M156/100</f>
        <v/>
      </c>
      <c r="Q156" s="68">
        <f>H156*J156/100</f>
        <v/>
      </c>
      <c r="R156" s="68">
        <f>IF(N156="",-1E9,N156-p_hoy)</f>
        <v/>
      </c>
      <c r="S156" s="72">
        <f>R156/365</f>
        <v/>
      </c>
      <c r="T156" s="69">
        <f>IF(N156="",100,IF(L156=0,M156*S156+100,M156*(1-(1+L156)^(-S156))/L156+100/(1+L156)^S156))</f>
        <v/>
      </c>
      <c r="V156">
        <f>IF(N156="",0,IFERROR(SUMPRODUCT((ABS(u_dias-(S156*365))&lt;=182)*(u_yask&gt;0)*u_yask*u_vm)/SUMPRODUCT((ABS(u_dias-(S156*365))&lt;=182)*(u_yask&gt;0)*u_vm),p_eur))</f>
        <v/>
      </c>
      <c r="W156">
        <f>IF(N156="",0,MAX(mi_t,S156))</f>
        <v/>
      </c>
      <c r="X156">
        <f>IF(N156="",0,CEILING(max_inv/(T156/100),p_den))</f>
        <v/>
      </c>
      <c r="Y156">
        <f>X156*T156/100</f>
        <v/>
      </c>
      <c r="Z156">
        <f>caja-Y156*(1+p_com)</f>
        <v/>
      </c>
      <c r="AA156">
        <f>IF(N156="",0,(Y156*(1+L156)^S156+Z156*(1+V156)^S156)*(1+V156)^(W156-S156))</f>
        <v/>
      </c>
      <c r="AB156">
        <f>IF(V156=0,mi_cupan*mi_t,mi_cupan*((1+V156)^mi_t-1)/V156)</f>
        <v/>
      </c>
      <c r="AC156">
        <f>(mi_nom+AB156-imp_man)*(1+V156)^(W156-mi_t)</f>
        <v/>
      </c>
      <c r="AD156">
        <f>AA156-AC156</f>
        <v/>
      </c>
      <c r="AE156">
        <f>IF(N156="",0,(D156=mi_div)*(G156&lt;&gt;"")*(G156&lt;=mi_rank)*(ABS(R156-mi_dias)&lt;=730)*(E156&lt;&gt;mi_isin)*(R156&gt;0)*(R156&lt;=4380)*(L156&lt;&gt;0)*(COUNTIF(E$2:E156,E156)=1))</f>
        <v/>
      </c>
      <c r="AF156">
        <f>IF(AND(AE156=1),AH156-ROW()*0.000001,-1E15)</f>
        <v/>
      </c>
      <c r="AG156">
        <f>IF(N156="",0,Y156*((1+L156)^S156*(1+V156)^(W156-S156)-(1+L156)^mi_t*(1+V156)^(W156-mi_t)))</f>
        <v/>
      </c>
      <c r="AH156">
        <f>IF(S156&gt;=mi_t,AD156-AG156,AD156)</f>
        <v/>
      </c>
    </row>
    <row r="157">
      <c r="H157" s="68" t="n"/>
      <c r="I157" s="69" t="n"/>
      <c r="J157" s="69" t="n"/>
      <c r="K157" s="70" t="n"/>
      <c r="L157" s="70" t="n"/>
      <c r="M157" s="69" t="n"/>
      <c r="N157" s="71" t="n"/>
      <c r="P157" s="68">
        <f>H157*M157/100</f>
        <v/>
      </c>
      <c r="Q157" s="68">
        <f>H157*J157/100</f>
        <v/>
      </c>
      <c r="R157" s="68">
        <f>IF(N157="",-1E9,N157-p_hoy)</f>
        <v/>
      </c>
      <c r="S157" s="72">
        <f>R157/365</f>
        <v/>
      </c>
      <c r="T157" s="69">
        <f>IF(N157="",100,IF(L157=0,M157*S157+100,M157*(1-(1+L157)^(-S157))/L157+100/(1+L157)^S157))</f>
        <v/>
      </c>
      <c r="V157">
        <f>IF(N157="",0,IFERROR(SUMPRODUCT((ABS(u_dias-(S157*365))&lt;=182)*(u_yask&gt;0)*u_yask*u_vm)/SUMPRODUCT((ABS(u_dias-(S157*365))&lt;=182)*(u_yask&gt;0)*u_vm),p_eur))</f>
        <v/>
      </c>
      <c r="W157">
        <f>IF(N157="",0,MAX(mi_t,S157))</f>
        <v/>
      </c>
      <c r="X157">
        <f>IF(N157="",0,CEILING(max_inv/(T157/100),p_den))</f>
        <v/>
      </c>
      <c r="Y157">
        <f>X157*T157/100</f>
        <v/>
      </c>
      <c r="Z157">
        <f>caja-Y157*(1+p_com)</f>
        <v/>
      </c>
      <c r="AA157">
        <f>IF(N157="",0,(Y157*(1+L157)^S157+Z157*(1+V157)^S157)*(1+V157)^(W157-S157))</f>
        <v/>
      </c>
      <c r="AB157">
        <f>IF(V157=0,mi_cupan*mi_t,mi_cupan*((1+V157)^mi_t-1)/V157)</f>
        <v/>
      </c>
      <c r="AC157">
        <f>(mi_nom+AB157-imp_man)*(1+V157)^(W157-mi_t)</f>
        <v/>
      </c>
      <c r="AD157">
        <f>AA157-AC157</f>
        <v/>
      </c>
      <c r="AE157">
        <f>IF(N157="",0,(D157=mi_div)*(G157&lt;&gt;"")*(G157&lt;=mi_rank)*(ABS(R157-mi_dias)&lt;=730)*(E157&lt;&gt;mi_isin)*(R157&gt;0)*(R157&lt;=4380)*(L157&lt;&gt;0)*(COUNTIF(E$2:E157,E157)=1))</f>
        <v/>
      </c>
      <c r="AF157">
        <f>IF(AND(AE157=1),AH157-ROW()*0.000001,-1E15)</f>
        <v/>
      </c>
      <c r="AG157">
        <f>IF(N157="",0,Y157*((1+L157)^S157*(1+V157)^(W157-S157)-(1+L157)^mi_t*(1+V157)^(W157-mi_t)))</f>
        <v/>
      </c>
      <c r="AH157">
        <f>IF(S157&gt;=mi_t,AD157-AG157,AD157)</f>
        <v/>
      </c>
    </row>
    <row r="158">
      <c r="H158" s="68" t="n"/>
      <c r="I158" s="69" t="n"/>
      <c r="J158" s="69" t="n"/>
      <c r="K158" s="70" t="n"/>
      <c r="L158" s="70" t="n"/>
      <c r="M158" s="69" t="n"/>
      <c r="N158" s="71" t="n"/>
      <c r="P158" s="68">
        <f>H158*M158/100</f>
        <v/>
      </c>
      <c r="Q158" s="68">
        <f>H158*J158/100</f>
        <v/>
      </c>
      <c r="R158" s="68">
        <f>IF(N158="",-1E9,N158-p_hoy)</f>
        <v/>
      </c>
      <c r="S158" s="72">
        <f>R158/365</f>
        <v/>
      </c>
      <c r="T158" s="69">
        <f>IF(N158="",100,IF(L158=0,M158*S158+100,M158*(1-(1+L158)^(-S158))/L158+100/(1+L158)^S158))</f>
        <v/>
      </c>
      <c r="V158">
        <f>IF(N158="",0,IFERROR(SUMPRODUCT((ABS(u_dias-(S158*365))&lt;=182)*(u_yask&gt;0)*u_yask*u_vm)/SUMPRODUCT((ABS(u_dias-(S158*365))&lt;=182)*(u_yask&gt;0)*u_vm),p_eur))</f>
        <v/>
      </c>
      <c r="W158">
        <f>IF(N158="",0,MAX(mi_t,S158))</f>
        <v/>
      </c>
      <c r="X158">
        <f>IF(N158="",0,CEILING(max_inv/(T158/100),p_den))</f>
        <v/>
      </c>
      <c r="Y158">
        <f>X158*T158/100</f>
        <v/>
      </c>
      <c r="Z158">
        <f>caja-Y158*(1+p_com)</f>
        <v/>
      </c>
      <c r="AA158">
        <f>IF(N158="",0,(Y158*(1+L158)^S158+Z158*(1+V158)^S158)*(1+V158)^(W158-S158))</f>
        <v/>
      </c>
      <c r="AB158">
        <f>IF(V158=0,mi_cupan*mi_t,mi_cupan*((1+V158)^mi_t-1)/V158)</f>
        <v/>
      </c>
      <c r="AC158">
        <f>(mi_nom+AB158-imp_man)*(1+V158)^(W158-mi_t)</f>
        <v/>
      </c>
      <c r="AD158">
        <f>AA158-AC158</f>
        <v/>
      </c>
      <c r="AE158">
        <f>IF(N158="",0,(D158=mi_div)*(G158&lt;&gt;"")*(G158&lt;=mi_rank)*(ABS(R158-mi_dias)&lt;=730)*(E158&lt;&gt;mi_isin)*(R158&gt;0)*(R158&lt;=4380)*(L158&lt;&gt;0)*(COUNTIF(E$2:E158,E158)=1))</f>
        <v/>
      </c>
      <c r="AF158">
        <f>IF(AND(AE158=1),AH158-ROW()*0.000001,-1E15)</f>
        <v/>
      </c>
      <c r="AG158">
        <f>IF(N158="",0,Y158*((1+L158)^S158*(1+V158)^(W158-S158)-(1+L158)^mi_t*(1+V158)^(W158-mi_t)))</f>
        <v/>
      </c>
      <c r="AH158">
        <f>IF(S158&gt;=mi_t,AD158-AG158,AD158)</f>
        <v/>
      </c>
    </row>
    <row r="159">
      <c r="H159" s="68" t="n"/>
      <c r="I159" s="69" t="n"/>
      <c r="J159" s="69" t="n"/>
      <c r="K159" s="70" t="n"/>
      <c r="L159" s="70" t="n"/>
      <c r="M159" s="69" t="n"/>
      <c r="N159" s="71" t="n"/>
      <c r="P159" s="68">
        <f>H159*M159/100</f>
        <v/>
      </c>
      <c r="Q159" s="68">
        <f>H159*J159/100</f>
        <v/>
      </c>
      <c r="R159" s="68">
        <f>IF(N159="",-1E9,N159-p_hoy)</f>
        <v/>
      </c>
      <c r="S159" s="72">
        <f>R159/365</f>
        <v/>
      </c>
      <c r="T159" s="69">
        <f>IF(N159="",100,IF(L159=0,M159*S159+100,M159*(1-(1+L159)^(-S159))/L159+100/(1+L159)^S159))</f>
        <v/>
      </c>
      <c r="V159">
        <f>IF(N159="",0,IFERROR(SUMPRODUCT((ABS(u_dias-(S159*365))&lt;=182)*(u_yask&gt;0)*u_yask*u_vm)/SUMPRODUCT((ABS(u_dias-(S159*365))&lt;=182)*(u_yask&gt;0)*u_vm),p_eur))</f>
        <v/>
      </c>
      <c r="W159">
        <f>IF(N159="",0,MAX(mi_t,S159))</f>
        <v/>
      </c>
      <c r="X159">
        <f>IF(N159="",0,CEILING(max_inv/(T159/100),p_den))</f>
        <v/>
      </c>
      <c r="Y159">
        <f>X159*T159/100</f>
        <v/>
      </c>
      <c r="Z159">
        <f>caja-Y159*(1+p_com)</f>
        <v/>
      </c>
      <c r="AA159">
        <f>IF(N159="",0,(Y159*(1+L159)^S159+Z159*(1+V159)^S159)*(1+V159)^(W159-S159))</f>
        <v/>
      </c>
      <c r="AB159">
        <f>IF(V159=0,mi_cupan*mi_t,mi_cupan*((1+V159)^mi_t-1)/V159)</f>
        <v/>
      </c>
      <c r="AC159">
        <f>(mi_nom+AB159-imp_man)*(1+V159)^(W159-mi_t)</f>
        <v/>
      </c>
      <c r="AD159">
        <f>AA159-AC159</f>
        <v/>
      </c>
      <c r="AE159">
        <f>IF(N159="",0,(D159=mi_div)*(G159&lt;&gt;"")*(G159&lt;=mi_rank)*(ABS(R159-mi_dias)&lt;=730)*(E159&lt;&gt;mi_isin)*(R159&gt;0)*(R159&lt;=4380)*(L159&lt;&gt;0)*(COUNTIF(E$2:E159,E159)=1))</f>
        <v/>
      </c>
      <c r="AF159">
        <f>IF(AND(AE159=1),AH159-ROW()*0.000001,-1E15)</f>
        <v/>
      </c>
      <c r="AG159">
        <f>IF(N159="",0,Y159*((1+L159)^S159*(1+V159)^(W159-S159)-(1+L159)^mi_t*(1+V159)^(W159-mi_t)))</f>
        <v/>
      </c>
      <c r="AH159">
        <f>IF(S159&gt;=mi_t,AD159-AG159,AD159)</f>
        <v/>
      </c>
    </row>
    <row r="160">
      <c r="H160" s="68" t="n"/>
      <c r="I160" s="69" t="n"/>
      <c r="J160" s="69" t="n"/>
      <c r="K160" s="70" t="n"/>
      <c r="L160" s="70" t="n"/>
      <c r="M160" s="69" t="n"/>
      <c r="N160" s="71" t="n"/>
      <c r="P160" s="68">
        <f>H160*M160/100</f>
        <v/>
      </c>
      <c r="Q160" s="68">
        <f>H160*J160/100</f>
        <v/>
      </c>
      <c r="R160" s="68">
        <f>IF(N160="",-1E9,N160-p_hoy)</f>
        <v/>
      </c>
      <c r="S160" s="72">
        <f>R160/365</f>
        <v/>
      </c>
      <c r="T160" s="69">
        <f>IF(N160="",100,IF(L160=0,M160*S160+100,M160*(1-(1+L160)^(-S160))/L160+100/(1+L160)^S160))</f>
        <v/>
      </c>
      <c r="V160">
        <f>IF(N160="",0,IFERROR(SUMPRODUCT((ABS(u_dias-(S160*365))&lt;=182)*(u_yask&gt;0)*u_yask*u_vm)/SUMPRODUCT((ABS(u_dias-(S160*365))&lt;=182)*(u_yask&gt;0)*u_vm),p_eur))</f>
        <v/>
      </c>
      <c r="W160">
        <f>IF(N160="",0,MAX(mi_t,S160))</f>
        <v/>
      </c>
      <c r="X160">
        <f>IF(N160="",0,CEILING(max_inv/(T160/100),p_den))</f>
        <v/>
      </c>
      <c r="Y160">
        <f>X160*T160/100</f>
        <v/>
      </c>
      <c r="Z160">
        <f>caja-Y160*(1+p_com)</f>
        <v/>
      </c>
      <c r="AA160">
        <f>IF(N160="",0,(Y160*(1+L160)^S160+Z160*(1+V160)^S160)*(1+V160)^(W160-S160))</f>
        <v/>
      </c>
      <c r="AB160">
        <f>IF(V160=0,mi_cupan*mi_t,mi_cupan*((1+V160)^mi_t-1)/V160)</f>
        <v/>
      </c>
      <c r="AC160">
        <f>(mi_nom+AB160-imp_man)*(1+V160)^(W160-mi_t)</f>
        <v/>
      </c>
      <c r="AD160">
        <f>AA160-AC160</f>
        <v/>
      </c>
      <c r="AE160">
        <f>IF(N160="",0,(D160=mi_div)*(G160&lt;&gt;"")*(G160&lt;=mi_rank)*(ABS(R160-mi_dias)&lt;=730)*(E160&lt;&gt;mi_isin)*(R160&gt;0)*(R160&lt;=4380)*(L160&lt;&gt;0)*(COUNTIF(E$2:E160,E160)=1))</f>
        <v/>
      </c>
      <c r="AF160">
        <f>IF(AND(AE160=1),AH160-ROW()*0.000001,-1E15)</f>
        <v/>
      </c>
      <c r="AG160">
        <f>IF(N160="",0,Y160*((1+L160)^S160*(1+V160)^(W160-S160)-(1+L160)^mi_t*(1+V160)^(W160-mi_t)))</f>
        <v/>
      </c>
      <c r="AH160">
        <f>IF(S160&gt;=mi_t,AD160-AG160,AD160)</f>
        <v/>
      </c>
    </row>
    <row r="161">
      <c r="H161" s="68" t="n"/>
      <c r="I161" s="69" t="n"/>
      <c r="J161" s="69" t="n"/>
      <c r="K161" s="70" t="n"/>
      <c r="L161" s="70" t="n"/>
      <c r="M161" s="69" t="n"/>
      <c r="N161" s="71" t="n"/>
      <c r="P161" s="68">
        <f>H161*M161/100</f>
        <v/>
      </c>
      <c r="Q161" s="68">
        <f>H161*J161/100</f>
        <v/>
      </c>
      <c r="R161" s="68">
        <f>IF(N161="",-1E9,N161-p_hoy)</f>
        <v/>
      </c>
      <c r="S161" s="72">
        <f>R161/365</f>
        <v/>
      </c>
      <c r="T161" s="69">
        <f>IF(N161="",100,IF(L161=0,M161*S161+100,M161*(1-(1+L161)^(-S161))/L161+100/(1+L161)^S161))</f>
        <v/>
      </c>
      <c r="V161">
        <f>IF(N161="",0,IFERROR(SUMPRODUCT((ABS(u_dias-(S161*365))&lt;=182)*(u_yask&gt;0)*u_yask*u_vm)/SUMPRODUCT((ABS(u_dias-(S161*365))&lt;=182)*(u_yask&gt;0)*u_vm),p_eur))</f>
        <v/>
      </c>
      <c r="W161">
        <f>IF(N161="",0,MAX(mi_t,S161))</f>
        <v/>
      </c>
      <c r="X161">
        <f>IF(N161="",0,CEILING(max_inv/(T161/100),p_den))</f>
        <v/>
      </c>
      <c r="Y161">
        <f>X161*T161/100</f>
        <v/>
      </c>
      <c r="Z161">
        <f>caja-Y161*(1+p_com)</f>
        <v/>
      </c>
      <c r="AA161">
        <f>IF(N161="",0,(Y161*(1+L161)^S161+Z161*(1+V161)^S161)*(1+V161)^(W161-S161))</f>
        <v/>
      </c>
      <c r="AB161">
        <f>IF(V161=0,mi_cupan*mi_t,mi_cupan*((1+V161)^mi_t-1)/V161)</f>
        <v/>
      </c>
      <c r="AC161">
        <f>(mi_nom+AB161-imp_man)*(1+V161)^(W161-mi_t)</f>
        <v/>
      </c>
      <c r="AD161">
        <f>AA161-AC161</f>
        <v/>
      </c>
      <c r="AE161">
        <f>IF(N161="",0,(D161=mi_div)*(G161&lt;&gt;"")*(G161&lt;=mi_rank)*(ABS(R161-mi_dias)&lt;=730)*(E161&lt;&gt;mi_isin)*(R161&gt;0)*(R161&lt;=4380)*(L161&lt;&gt;0)*(COUNTIF(E$2:E161,E161)=1))</f>
        <v/>
      </c>
      <c r="AF161">
        <f>IF(AND(AE161=1),AH161-ROW()*0.000001,-1E15)</f>
        <v/>
      </c>
      <c r="AG161">
        <f>IF(N161="",0,Y161*((1+L161)^S161*(1+V161)^(W161-S161)-(1+L161)^mi_t*(1+V161)^(W161-mi_t)))</f>
        <v/>
      </c>
      <c r="AH161">
        <f>IF(S161&gt;=mi_t,AD161-AG161,AD161)</f>
        <v/>
      </c>
    </row>
    <row r="162">
      <c r="H162" s="68" t="n"/>
      <c r="I162" s="69" t="n"/>
      <c r="J162" s="69" t="n"/>
      <c r="K162" s="70" t="n"/>
      <c r="L162" s="70" t="n"/>
      <c r="M162" s="69" t="n"/>
      <c r="N162" s="71" t="n"/>
      <c r="P162" s="68">
        <f>H162*M162/100</f>
        <v/>
      </c>
      <c r="Q162" s="68">
        <f>H162*J162/100</f>
        <v/>
      </c>
      <c r="R162" s="68">
        <f>IF(N162="",-1E9,N162-p_hoy)</f>
        <v/>
      </c>
      <c r="S162" s="72">
        <f>R162/365</f>
        <v/>
      </c>
      <c r="T162" s="69">
        <f>IF(N162="",100,IF(L162=0,M162*S162+100,M162*(1-(1+L162)^(-S162))/L162+100/(1+L162)^S162))</f>
        <v/>
      </c>
      <c r="V162">
        <f>IF(N162="",0,IFERROR(SUMPRODUCT((ABS(u_dias-(S162*365))&lt;=182)*(u_yask&gt;0)*u_yask*u_vm)/SUMPRODUCT((ABS(u_dias-(S162*365))&lt;=182)*(u_yask&gt;0)*u_vm),p_eur))</f>
        <v/>
      </c>
      <c r="W162">
        <f>IF(N162="",0,MAX(mi_t,S162))</f>
        <v/>
      </c>
      <c r="X162">
        <f>IF(N162="",0,CEILING(max_inv/(T162/100),p_den))</f>
        <v/>
      </c>
      <c r="Y162">
        <f>X162*T162/100</f>
        <v/>
      </c>
      <c r="Z162">
        <f>caja-Y162*(1+p_com)</f>
        <v/>
      </c>
      <c r="AA162">
        <f>IF(N162="",0,(Y162*(1+L162)^S162+Z162*(1+V162)^S162)*(1+V162)^(W162-S162))</f>
        <v/>
      </c>
      <c r="AB162">
        <f>IF(V162=0,mi_cupan*mi_t,mi_cupan*((1+V162)^mi_t-1)/V162)</f>
        <v/>
      </c>
      <c r="AC162">
        <f>(mi_nom+AB162-imp_man)*(1+V162)^(W162-mi_t)</f>
        <v/>
      </c>
      <c r="AD162">
        <f>AA162-AC162</f>
        <v/>
      </c>
      <c r="AE162">
        <f>IF(N162="",0,(D162=mi_div)*(G162&lt;&gt;"")*(G162&lt;=mi_rank)*(ABS(R162-mi_dias)&lt;=730)*(E162&lt;&gt;mi_isin)*(R162&gt;0)*(R162&lt;=4380)*(L162&lt;&gt;0)*(COUNTIF(E$2:E162,E162)=1))</f>
        <v/>
      </c>
      <c r="AF162">
        <f>IF(AND(AE162=1),AH162-ROW()*0.000001,-1E15)</f>
        <v/>
      </c>
      <c r="AG162">
        <f>IF(N162="",0,Y162*((1+L162)^S162*(1+V162)^(W162-S162)-(1+L162)^mi_t*(1+V162)^(W162-mi_t)))</f>
        <v/>
      </c>
      <c r="AH162">
        <f>IF(S162&gt;=mi_t,AD162-AG162,AD162)</f>
        <v/>
      </c>
    </row>
    <row r="163">
      <c r="H163" s="68" t="n"/>
      <c r="I163" s="69" t="n"/>
      <c r="J163" s="69" t="n"/>
      <c r="K163" s="70" t="n"/>
      <c r="L163" s="70" t="n"/>
      <c r="M163" s="69" t="n"/>
      <c r="N163" s="71" t="n"/>
      <c r="P163" s="68">
        <f>H163*M163/100</f>
        <v/>
      </c>
      <c r="Q163" s="68">
        <f>H163*J163/100</f>
        <v/>
      </c>
      <c r="R163" s="68">
        <f>IF(N163="",-1E9,N163-p_hoy)</f>
        <v/>
      </c>
      <c r="S163" s="72">
        <f>R163/365</f>
        <v/>
      </c>
      <c r="T163" s="69">
        <f>IF(N163="",100,IF(L163=0,M163*S163+100,M163*(1-(1+L163)^(-S163))/L163+100/(1+L163)^S163))</f>
        <v/>
      </c>
      <c r="V163">
        <f>IF(N163="",0,IFERROR(SUMPRODUCT((ABS(u_dias-(S163*365))&lt;=182)*(u_yask&gt;0)*u_yask*u_vm)/SUMPRODUCT((ABS(u_dias-(S163*365))&lt;=182)*(u_yask&gt;0)*u_vm),p_eur))</f>
        <v/>
      </c>
      <c r="W163">
        <f>IF(N163="",0,MAX(mi_t,S163))</f>
        <v/>
      </c>
      <c r="X163">
        <f>IF(N163="",0,CEILING(max_inv/(T163/100),p_den))</f>
        <v/>
      </c>
      <c r="Y163">
        <f>X163*T163/100</f>
        <v/>
      </c>
      <c r="Z163">
        <f>caja-Y163*(1+p_com)</f>
        <v/>
      </c>
      <c r="AA163">
        <f>IF(N163="",0,(Y163*(1+L163)^S163+Z163*(1+V163)^S163)*(1+V163)^(W163-S163))</f>
        <v/>
      </c>
      <c r="AB163">
        <f>IF(V163=0,mi_cupan*mi_t,mi_cupan*((1+V163)^mi_t-1)/V163)</f>
        <v/>
      </c>
      <c r="AC163">
        <f>(mi_nom+AB163-imp_man)*(1+V163)^(W163-mi_t)</f>
        <v/>
      </c>
      <c r="AD163">
        <f>AA163-AC163</f>
        <v/>
      </c>
      <c r="AE163">
        <f>IF(N163="",0,(D163=mi_div)*(G163&lt;&gt;"")*(G163&lt;=mi_rank)*(ABS(R163-mi_dias)&lt;=730)*(E163&lt;&gt;mi_isin)*(R163&gt;0)*(R163&lt;=4380)*(L163&lt;&gt;0)*(COUNTIF(E$2:E163,E163)=1))</f>
        <v/>
      </c>
      <c r="AF163">
        <f>IF(AND(AE163=1),AH163-ROW()*0.000001,-1E15)</f>
        <v/>
      </c>
      <c r="AG163">
        <f>IF(N163="",0,Y163*((1+L163)^S163*(1+V163)^(W163-S163)-(1+L163)^mi_t*(1+V163)^(W163-mi_t)))</f>
        <v/>
      </c>
      <c r="AH163">
        <f>IF(S163&gt;=mi_t,AD163-AG163,AD163)</f>
        <v/>
      </c>
    </row>
    <row r="164">
      <c r="H164" s="68" t="n"/>
      <c r="I164" s="69" t="n"/>
      <c r="J164" s="69" t="n"/>
      <c r="K164" s="70" t="n"/>
      <c r="L164" s="70" t="n"/>
      <c r="M164" s="69" t="n"/>
      <c r="N164" s="71" t="n"/>
      <c r="P164" s="68">
        <f>H164*M164/100</f>
        <v/>
      </c>
      <c r="Q164" s="68">
        <f>H164*J164/100</f>
        <v/>
      </c>
      <c r="R164" s="68">
        <f>IF(N164="",-1E9,N164-p_hoy)</f>
        <v/>
      </c>
      <c r="S164" s="72">
        <f>R164/365</f>
        <v/>
      </c>
      <c r="T164" s="69">
        <f>IF(N164="",100,IF(L164=0,M164*S164+100,M164*(1-(1+L164)^(-S164))/L164+100/(1+L164)^S164))</f>
        <v/>
      </c>
      <c r="V164">
        <f>IF(N164="",0,IFERROR(SUMPRODUCT((ABS(u_dias-(S164*365))&lt;=182)*(u_yask&gt;0)*u_yask*u_vm)/SUMPRODUCT((ABS(u_dias-(S164*365))&lt;=182)*(u_yask&gt;0)*u_vm),p_eur))</f>
        <v/>
      </c>
      <c r="W164">
        <f>IF(N164="",0,MAX(mi_t,S164))</f>
        <v/>
      </c>
      <c r="X164">
        <f>IF(N164="",0,CEILING(max_inv/(T164/100),p_den))</f>
        <v/>
      </c>
      <c r="Y164">
        <f>X164*T164/100</f>
        <v/>
      </c>
      <c r="Z164">
        <f>caja-Y164*(1+p_com)</f>
        <v/>
      </c>
      <c r="AA164">
        <f>IF(N164="",0,(Y164*(1+L164)^S164+Z164*(1+V164)^S164)*(1+V164)^(W164-S164))</f>
        <v/>
      </c>
      <c r="AB164">
        <f>IF(V164=0,mi_cupan*mi_t,mi_cupan*((1+V164)^mi_t-1)/V164)</f>
        <v/>
      </c>
      <c r="AC164">
        <f>(mi_nom+AB164-imp_man)*(1+V164)^(W164-mi_t)</f>
        <v/>
      </c>
      <c r="AD164">
        <f>AA164-AC164</f>
        <v/>
      </c>
      <c r="AE164">
        <f>IF(N164="",0,(D164=mi_div)*(G164&lt;&gt;"")*(G164&lt;=mi_rank)*(ABS(R164-mi_dias)&lt;=730)*(E164&lt;&gt;mi_isin)*(R164&gt;0)*(R164&lt;=4380)*(L164&lt;&gt;0)*(COUNTIF(E$2:E164,E164)=1))</f>
        <v/>
      </c>
      <c r="AF164">
        <f>IF(AND(AE164=1),AH164-ROW()*0.000001,-1E15)</f>
        <v/>
      </c>
      <c r="AG164">
        <f>IF(N164="",0,Y164*((1+L164)^S164*(1+V164)^(W164-S164)-(1+L164)^mi_t*(1+V164)^(W164-mi_t)))</f>
        <v/>
      </c>
      <c r="AH164">
        <f>IF(S164&gt;=mi_t,AD164-AG164,AD164)</f>
        <v/>
      </c>
    </row>
    <row r="165">
      <c r="H165" s="68" t="n"/>
      <c r="I165" s="69" t="n"/>
      <c r="J165" s="69" t="n"/>
      <c r="K165" s="70" t="n"/>
      <c r="L165" s="70" t="n"/>
      <c r="M165" s="69" t="n"/>
      <c r="N165" s="71" t="n"/>
      <c r="P165" s="68">
        <f>H165*M165/100</f>
        <v/>
      </c>
      <c r="Q165" s="68">
        <f>H165*J165/100</f>
        <v/>
      </c>
      <c r="R165" s="68">
        <f>IF(N165="",-1E9,N165-p_hoy)</f>
        <v/>
      </c>
      <c r="S165" s="72">
        <f>R165/365</f>
        <v/>
      </c>
      <c r="T165" s="69">
        <f>IF(N165="",100,IF(L165=0,M165*S165+100,M165*(1-(1+L165)^(-S165))/L165+100/(1+L165)^S165))</f>
        <v/>
      </c>
      <c r="V165">
        <f>IF(N165="",0,IFERROR(SUMPRODUCT((ABS(u_dias-(S165*365))&lt;=182)*(u_yask&gt;0)*u_yask*u_vm)/SUMPRODUCT((ABS(u_dias-(S165*365))&lt;=182)*(u_yask&gt;0)*u_vm),p_eur))</f>
        <v/>
      </c>
      <c r="W165">
        <f>IF(N165="",0,MAX(mi_t,S165))</f>
        <v/>
      </c>
      <c r="X165">
        <f>IF(N165="",0,CEILING(max_inv/(T165/100),p_den))</f>
        <v/>
      </c>
      <c r="Y165">
        <f>X165*T165/100</f>
        <v/>
      </c>
      <c r="Z165">
        <f>caja-Y165*(1+p_com)</f>
        <v/>
      </c>
      <c r="AA165">
        <f>IF(N165="",0,(Y165*(1+L165)^S165+Z165*(1+V165)^S165)*(1+V165)^(W165-S165))</f>
        <v/>
      </c>
      <c r="AB165">
        <f>IF(V165=0,mi_cupan*mi_t,mi_cupan*((1+V165)^mi_t-1)/V165)</f>
        <v/>
      </c>
      <c r="AC165">
        <f>(mi_nom+AB165-imp_man)*(1+V165)^(W165-mi_t)</f>
        <v/>
      </c>
      <c r="AD165">
        <f>AA165-AC165</f>
        <v/>
      </c>
      <c r="AE165">
        <f>IF(N165="",0,(D165=mi_div)*(G165&lt;&gt;"")*(G165&lt;=mi_rank)*(ABS(R165-mi_dias)&lt;=730)*(E165&lt;&gt;mi_isin)*(R165&gt;0)*(R165&lt;=4380)*(L165&lt;&gt;0)*(COUNTIF(E$2:E165,E165)=1))</f>
        <v/>
      </c>
      <c r="AF165">
        <f>IF(AND(AE165=1),AH165-ROW()*0.000001,-1E15)</f>
        <v/>
      </c>
      <c r="AG165">
        <f>IF(N165="",0,Y165*((1+L165)^S165*(1+V165)^(W165-S165)-(1+L165)^mi_t*(1+V165)^(W165-mi_t)))</f>
        <v/>
      </c>
      <c r="AH165">
        <f>IF(S165&gt;=mi_t,AD165-AG165,AD165)</f>
        <v/>
      </c>
    </row>
    <row r="166">
      <c r="H166" s="68" t="n"/>
      <c r="I166" s="69" t="n"/>
      <c r="J166" s="69" t="n"/>
      <c r="K166" s="70" t="n"/>
      <c r="L166" s="70" t="n"/>
      <c r="M166" s="69" t="n"/>
      <c r="N166" s="71" t="n"/>
      <c r="P166" s="68">
        <f>H166*M166/100</f>
        <v/>
      </c>
      <c r="Q166" s="68">
        <f>H166*J166/100</f>
        <v/>
      </c>
      <c r="R166" s="68">
        <f>IF(N166="",-1E9,N166-p_hoy)</f>
        <v/>
      </c>
      <c r="S166" s="72">
        <f>R166/365</f>
        <v/>
      </c>
      <c r="T166" s="69">
        <f>IF(N166="",100,IF(L166=0,M166*S166+100,M166*(1-(1+L166)^(-S166))/L166+100/(1+L166)^S166))</f>
        <v/>
      </c>
      <c r="V166">
        <f>IF(N166="",0,IFERROR(SUMPRODUCT((ABS(u_dias-(S166*365))&lt;=182)*(u_yask&gt;0)*u_yask*u_vm)/SUMPRODUCT((ABS(u_dias-(S166*365))&lt;=182)*(u_yask&gt;0)*u_vm),p_eur))</f>
        <v/>
      </c>
      <c r="W166">
        <f>IF(N166="",0,MAX(mi_t,S166))</f>
        <v/>
      </c>
      <c r="X166">
        <f>IF(N166="",0,CEILING(max_inv/(T166/100),p_den))</f>
        <v/>
      </c>
      <c r="Y166">
        <f>X166*T166/100</f>
        <v/>
      </c>
      <c r="Z166">
        <f>caja-Y166*(1+p_com)</f>
        <v/>
      </c>
      <c r="AA166">
        <f>IF(N166="",0,(Y166*(1+L166)^S166+Z166*(1+V166)^S166)*(1+V166)^(W166-S166))</f>
        <v/>
      </c>
      <c r="AB166">
        <f>IF(V166=0,mi_cupan*mi_t,mi_cupan*((1+V166)^mi_t-1)/V166)</f>
        <v/>
      </c>
      <c r="AC166">
        <f>(mi_nom+AB166-imp_man)*(1+V166)^(W166-mi_t)</f>
        <v/>
      </c>
      <c r="AD166">
        <f>AA166-AC166</f>
        <v/>
      </c>
      <c r="AE166">
        <f>IF(N166="",0,(D166=mi_div)*(G166&lt;&gt;"")*(G166&lt;=mi_rank)*(ABS(R166-mi_dias)&lt;=730)*(E166&lt;&gt;mi_isin)*(R166&gt;0)*(R166&lt;=4380)*(L166&lt;&gt;0)*(COUNTIF(E$2:E166,E166)=1))</f>
        <v/>
      </c>
      <c r="AF166">
        <f>IF(AND(AE166=1),AH166-ROW()*0.000001,-1E15)</f>
        <v/>
      </c>
      <c r="AG166">
        <f>IF(N166="",0,Y166*((1+L166)^S166*(1+V166)^(W166-S166)-(1+L166)^mi_t*(1+V166)^(W166-mi_t)))</f>
        <v/>
      </c>
      <c r="AH166">
        <f>IF(S166&gt;=mi_t,AD166-AG166,AD166)</f>
        <v/>
      </c>
    </row>
    <row r="167">
      <c r="H167" s="68" t="n"/>
      <c r="I167" s="69" t="n"/>
      <c r="J167" s="69" t="n"/>
      <c r="K167" s="70" t="n"/>
      <c r="L167" s="70" t="n"/>
      <c r="M167" s="69" t="n"/>
      <c r="N167" s="71" t="n"/>
      <c r="P167" s="68">
        <f>H167*M167/100</f>
        <v/>
      </c>
      <c r="Q167" s="68">
        <f>H167*J167/100</f>
        <v/>
      </c>
      <c r="R167" s="68">
        <f>IF(N167="",-1E9,N167-p_hoy)</f>
        <v/>
      </c>
      <c r="S167" s="72">
        <f>R167/365</f>
        <v/>
      </c>
      <c r="T167" s="69">
        <f>IF(N167="",100,IF(L167=0,M167*S167+100,M167*(1-(1+L167)^(-S167))/L167+100/(1+L167)^S167))</f>
        <v/>
      </c>
      <c r="V167">
        <f>IF(N167="",0,IFERROR(SUMPRODUCT((ABS(u_dias-(S167*365))&lt;=182)*(u_yask&gt;0)*u_yask*u_vm)/SUMPRODUCT((ABS(u_dias-(S167*365))&lt;=182)*(u_yask&gt;0)*u_vm),p_eur))</f>
        <v/>
      </c>
      <c r="W167">
        <f>IF(N167="",0,MAX(mi_t,S167))</f>
        <v/>
      </c>
      <c r="X167">
        <f>IF(N167="",0,CEILING(max_inv/(T167/100),p_den))</f>
        <v/>
      </c>
      <c r="Y167">
        <f>X167*T167/100</f>
        <v/>
      </c>
      <c r="Z167">
        <f>caja-Y167*(1+p_com)</f>
        <v/>
      </c>
      <c r="AA167">
        <f>IF(N167="",0,(Y167*(1+L167)^S167+Z167*(1+V167)^S167)*(1+V167)^(W167-S167))</f>
        <v/>
      </c>
      <c r="AB167">
        <f>IF(V167=0,mi_cupan*mi_t,mi_cupan*((1+V167)^mi_t-1)/V167)</f>
        <v/>
      </c>
      <c r="AC167">
        <f>(mi_nom+AB167-imp_man)*(1+V167)^(W167-mi_t)</f>
        <v/>
      </c>
      <c r="AD167">
        <f>AA167-AC167</f>
        <v/>
      </c>
      <c r="AE167">
        <f>IF(N167="",0,(D167=mi_div)*(G167&lt;&gt;"")*(G167&lt;=mi_rank)*(ABS(R167-mi_dias)&lt;=730)*(E167&lt;&gt;mi_isin)*(R167&gt;0)*(R167&lt;=4380)*(L167&lt;&gt;0)*(COUNTIF(E$2:E167,E167)=1))</f>
        <v/>
      </c>
      <c r="AF167">
        <f>IF(AND(AE167=1),AH167-ROW()*0.000001,-1E15)</f>
        <v/>
      </c>
      <c r="AG167">
        <f>IF(N167="",0,Y167*((1+L167)^S167*(1+V167)^(W167-S167)-(1+L167)^mi_t*(1+V167)^(W167-mi_t)))</f>
        <v/>
      </c>
      <c r="AH167">
        <f>IF(S167&gt;=mi_t,AD167-AG167,AD167)</f>
        <v/>
      </c>
    </row>
    <row r="168">
      <c r="H168" s="68" t="n"/>
      <c r="I168" s="69" t="n"/>
      <c r="J168" s="69" t="n"/>
      <c r="K168" s="70" t="n"/>
      <c r="L168" s="70" t="n"/>
      <c r="M168" s="69" t="n"/>
      <c r="N168" s="71" t="n"/>
      <c r="P168" s="68">
        <f>H168*M168/100</f>
        <v/>
      </c>
      <c r="Q168" s="68">
        <f>H168*J168/100</f>
        <v/>
      </c>
      <c r="R168" s="68">
        <f>IF(N168="",-1E9,N168-p_hoy)</f>
        <v/>
      </c>
      <c r="S168" s="72">
        <f>R168/365</f>
        <v/>
      </c>
      <c r="T168" s="69">
        <f>IF(N168="",100,IF(L168=0,M168*S168+100,M168*(1-(1+L168)^(-S168))/L168+100/(1+L168)^S168))</f>
        <v/>
      </c>
      <c r="V168">
        <f>IF(N168="",0,IFERROR(SUMPRODUCT((ABS(u_dias-(S168*365))&lt;=182)*(u_yask&gt;0)*u_yask*u_vm)/SUMPRODUCT((ABS(u_dias-(S168*365))&lt;=182)*(u_yask&gt;0)*u_vm),p_eur))</f>
        <v/>
      </c>
      <c r="W168">
        <f>IF(N168="",0,MAX(mi_t,S168))</f>
        <v/>
      </c>
      <c r="X168">
        <f>IF(N168="",0,CEILING(max_inv/(T168/100),p_den))</f>
        <v/>
      </c>
      <c r="Y168">
        <f>X168*T168/100</f>
        <v/>
      </c>
      <c r="Z168">
        <f>caja-Y168*(1+p_com)</f>
        <v/>
      </c>
      <c r="AA168">
        <f>IF(N168="",0,(Y168*(1+L168)^S168+Z168*(1+V168)^S168)*(1+V168)^(W168-S168))</f>
        <v/>
      </c>
      <c r="AB168">
        <f>IF(V168=0,mi_cupan*mi_t,mi_cupan*((1+V168)^mi_t-1)/V168)</f>
        <v/>
      </c>
      <c r="AC168">
        <f>(mi_nom+AB168-imp_man)*(1+V168)^(W168-mi_t)</f>
        <v/>
      </c>
      <c r="AD168">
        <f>AA168-AC168</f>
        <v/>
      </c>
      <c r="AE168">
        <f>IF(N168="",0,(D168=mi_div)*(G168&lt;&gt;"")*(G168&lt;=mi_rank)*(ABS(R168-mi_dias)&lt;=730)*(E168&lt;&gt;mi_isin)*(R168&gt;0)*(R168&lt;=4380)*(L168&lt;&gt;0)*(COUNTIF(E$2:E168,E168)=1))</f>
        <v/>
      </c>
      <c r="AF168">
        <f>IF(AND(AE168=1),AH168-ROW()*0.000001,-1E15)</f>
        <v/>
      </c>
      <c r="AG168">
        <f>IF(N168="",0,Y168*((1+L168)^S168*(1+V168)^(W168-S168)-(1+L168)^mi_t*(1+V168)^(W168-mi_t)))</f>
        <v/>
      </c>
      <c r="AH168">
        <f>IF(S168&gt;=mi_t,AD168-AG168,AD168)</f>
        <v/>
      </c>
    </row>
    <row r="169">
      <c r="H169" s="68" t="n"/>
      <c r="I169" s="69" t="n"/>
      <c r="J169" s="69" t="n"/>
      <c r="K169" s="70" t="n"/>
      <c r="L169" s="70" t="n"/>
      <c r="M169" s="69" t="n"/>
      <c r="N169" s="71" t="n"/>
      <c r="P169" s="68">
        <f>H169*M169/100</f>
        <v/>
      </c>
      <c r="Q169" s="68">
        <f>H169*J169/100</f>
        <v/>
      </c>
      <c r="R169" s="68">
        <f>IF(N169="",-1E9,N169-p_hoy)</f>
        <v/>
      </c>
      <c r="S169" s="72">
        <f>R169/365</f>
        <v/>
      </c>
      <c r="T169" s="69">
        <f>IF(N169="",100,IF(L169=0,M169*S169+100,M169*(1-(1+L169)^(-S169))/L169+100/(1+L169)^S169))</f>
        <v/>
      </c>
      <c r="V169">
        <f>IF(N169="",0,IFERROR(SUMPRODUCT((ABS(u_dias-(S169*365))&lt;=182)*(u_yask&gt;0)*u_yask*u_vm)/SUMPRODUCT((ABS(u_dias-(S169*365))&lt;=182)*(u_yask&gt;0)*u_vm),p_eur))</f>
        <v/>
      </c>
      <c r="W169">
        <f>IF(N169="",0,MAX(mi_t,S169))</f>
        <v/>
      </c>
      <c r="X169">
        <f>IF(N169="",0,CEILING(max_inv/(T169/100),p_den))</f>
        <v/>
      </c>
      <c r="Y169">
        <f>X169*T169/100</f>
        <v/>
      </c>
      <c r="Z169">
        <f>caja-Y169*(1+p_com)</f>
        <v/>
      </c>
      <c r="AA169">
        <f>IF(N169="",0,(Y169*(1+L169)^S169+Z169*(1+V169)^S169)*(1+V169)^(W169-S169))</f>
        <v/>
      </c>
      <c r="AB169">
        <f>IF(V169=0,mi_cupan*mi_t,mi_cupan*((1+V169)^mi_t-1)/V169)</f>
        <v/>
      </c>
      <c r="AC169">
        <f>(mi_nom+AB169-imp_man)*(1+V169)^(W169-mi_t)</f>
        <v/>
      </c>
      <c r="AD169">
        <f>AA169-AC169</f>
        <v/>
      </c>
      <c r="AE169">
        <f>IF(N169="",0,(D169=mi_div)*(G169&lt;&gt;"")*(G169&lt;=mi_rank)*(ABS(R169-mi_dias)&lt;=730)*(E169&lt;&gt;mi_isin)*(R169&gt;0)*(R169&lt;=4380)*(L169&lt;&gt;0)*(COUNTIF(E$2:E169,E169)=1))</f>
        <v/>
      </c>
      <c r="AF169">
        <f>IF(AND(AE169=1),AH169-ROW()*0.000001,-1E15)</f>
        <v/>
      </c>
      <c r="AG169">
        <f>IF(N169="",0,Y169*((1+L169)^S169*(1+V169)^(W169-S169)-(1+L169)^mi_t*(1+V169)^(W169-mi_t)))</f>
        <v/>
      </c>
      <c r="AH169">
        <f>IF(S169&gt;=mi_t,AD169-AG169,AD169)</f>
        <v/>
      </c>
    </row>
    <row r="170">
      <c r="H170" s="68" t="n"/>
      <c r="I170" s="69" t="n"/>
      <c r="J170" s="69" t="n"/>
      <c r="K170" s="70" t="n"/>
      <c r="L170" s="70" t="n"/>
      <c r="M170" s="69" t="n"/>
      <c r="N170" s="71" t="n"/>
      <c r="P170" s="68">
        <f>H170*M170/100</f>
        <v/>
      </c>
      <c r="Q170" s="68">
        <f>H170*J170/100</f>
        <v/>
      </c>
      <c r="R170" s="68">
        <f>IF(N170="",-1E9,N170-p_hoy)</f>
        <v/>
      </c>
      <c r="S170" s="72">
        <f>R170/365</f>
        <v/>
      </c>
      <c r="T170" s="69">
        <f>IF(N170="",100,IF(L170=0,M170*S170+100,M170*(1-(1+L170)^(-S170))/L170+100/(1+L170)^S170))</f>
        <v/>
      </c>
      <c r="V170">
        <f>IF(N170="",0,IFERROR(SUMPRODUCT((ABS(u_dias-(S170*365))&lt;=182)*(u_yask&gt;0)*u_yask*u_vm)/SUMPRODUCT((ABS(u_dias-(S170*365))&lt;=182)*(u_yask&gt;0)*u_vm),p_eur))</f>
        <v/>
      </c>
      <c r="W170">
        <f>IF(N170="",0,MAX(mi_t,S170))</f>
        <v/>
      </c>
      <c r="X170">
        <f>IF(N170="",0,CEILING(max_inv/(T170/100),p_den))</f>
        <v/>
      </c>
      <c r="Y170">
        <f>X170*T170/100</f>
        <v/>
      </c>
      <c r="Z170">
        <f>caja-Y170*(1+p_com)</f>
        <v/>
      </c>
      <c r="AA170">
        <f>IF(N170="",0,(Y170*(1+L170)^S170+Z170*(1+V170)^S170)*(1+V170)^(W170-S170))</f>
        <v/>
      </c>
      <c r="AB170">
        <f>IF(V170=0,mi_cupan*mi_t,mi_cupan*((1+V170)^mi_t-1)/V170)</f>
        <v/>
      </c>
      <c r="AC170">
        <f>(mi_nom+AB170-imp_man)*(1+V170)^(W170-mi_t)</f>
        <v/>
      </c>
      <c r="AD170">
        <f>AA170-AC170</f>
        <v/>
      </c>
      <c r="AE170">
        <f>IF(N170="",0,(D170=mi_div)*(G170&lt;&gt;"")*(G170&lt;=mi_rank)*(ABS(R170-mi_dias)&lt;=730)*(E170&lt;&gt;mi_isin)*(R170&gt;0)*(R170&lt;=4380)*(L170&lt;&gt;0)*(COUNTIF(E$2:E170,E170)=1))</f>
        <v/>
      </c>
      <c r="AF170">
        <f>IF(AND(AE170=1),AH170-ROW()*0.000001,-1E15)</f>
        <v/>
      </c>
      <c r="AG170">
        <f>IF(N170="",0,Y170*((1+L170)^S170*(1+V170)^(W170-S170)-(1+L170)^mi_t*(1+V170)^(W170-mi_t)))</f>
        <v/>
      </c>
      <c r="AH170">
        <f>IF(S170&gt;=mi_t,AD170-AG170,AD170)</f>
        <v/>
      </c>
    </row>
    <row r="171">
      <c r="H171" s="68" t="n"/>
      <c r="I171" s="69" t="n"/>
      <c r="J171" s="69" t="n"/>
      <c r="K171" s="70" t="n"/>
      <c r="L171" s="70" t="n"/>
      <c r="M171" s="69" t="n"/>
      <c r="N171" s="71" t="n"/>
      <c r="P171" s="68">
        <f>H171*M171/100</f>
        <v/>
      </c>
      <c r="Q171" s="68">
        <f>H171*J171/100</f>
        <v/>
      </c>
      <c r="R171" s="68">
        <f>IF(N171="",-1E9,N171-p_hoy)</f>
        <v/>
      </c>
      <c r="S171" s="72">
        <f>R171/365</f>
        <v/>
      </c>
      <c r="T171" s="69">
        <f>IF(N171="",100,IF(L171=0,M171*S171+100,M171*(1-(1+L171)^(-S171))/L171+100/(1+L171)^S171))</f>
        <v/>
      </c>
      <c r="V171">
        <f>IF(N171="",0,IFERROR(SUMPRODUCT((ABS(u_dias-(S171*365))&lt;=182)*(u_yask&gt;0)*u_yask*u_vm)/SUMPRODUCT((ABS(u_dias-(S171*365))&lt;=182)*(u_yask&gt;0)*u_vm),p_eur))</f>
        <v/>
      </c>
      <c r="W171">
        <f>IF(N171="",0,MAX(mi_t,S171))</f>
        <v/>
      </c>
      <c r="X171">
        <f>IF(N171="",0,CEILING(max_inv/(T171/100),p_den))</f>
        <v/>
      </c>
      <c r="Y171">
        <f>X171*T171/100</f>
        <v/>
      </c>
      <c r="Z171">
        <f>caja-Y171*(1+p_com)</f>
        <v/>
      </c>
      <c r="AA171">
        <f>IF(N171="",0,(Y171*(1+L171)^S171+Z171*(1+V171)^S171)*(1+V171)^(W171-S171))</f>
        <v/>
      </c>
      <c r="AB171">
        <f>IF(V171=0,mi_cupan*mi_t,mi_cupan*((1+V171)^mi_t-1)/V171)</f>
        <v/>
      </c>
      <c r="AC171">
        <f>(mi_nom+AB171-imp_man)*(1+V171)^(W171-mi_t)</f>
        <v/>
      </c>
      <c r="AD171">
        <f>AA171-AC171</f>
        <v/>
      </c>
      <c r="AE171">
        <f>IF(N171="",0,(D171=mi_div)*(G171&lt;&gt;"")*(G171&lt;=mi_rank)*(ABS(R171-mi_dias)&lt;=730)*(E171&lt;&gt;mi_isin)*(R171&gt;0)*(R171&lt;=4380)*(L171&lt;&gt;0)*(COUNTIF(E$2:E171,E171)=1))</f>
        <v/>
      </c>
      <c r="AF171">
        <f>IF(AND(AE171=1),AH171-ROW()*0.000001,-1E15)</f>
        <v/>
      </c>
      <c r="AG171">
        <f>IF(N171="",0,Y171*((1+L171)^S171*(1+V171)^(W171-S171)-(1+L171)^mi_t*(1+V171)^(W171-mi_t)))</f>
        <v/>
      </c>
      <c r="AH171">
        <f>IF(S171&gt;=mi_t,AD171-AG171,AD171)</f>
        <v/>
      </c>
    </row>
    <row r="172">
      <c r="H172" s="68" t="n"/>
      <c r="I172" s="69" t="n"/>
      <c r="J172" s="69" t="n"/>
      <c r="K172" s="70" t="n"/>
      <c r="L172" s="70" t="n"/>
      <c r="M172" s="69" t="n"/>
      <c r="N172" s="71" t="n"/>
      <c r="P172" s="68">
        <f>H172*M172/100</f>
        <v/>
      </c>
      <c r="Q172" s="68">
        <f>H172*J172/100</f>
        <v/>
      </c>
      <c r="R172" s="68">
        <f>IF(N172="",-1E9,N172-p_hoy)</f>
        <v/>
      </c>
      <c r="S172" s="72">
        <f>R172/365</f>
        <v/>
      </c>
      <c r="T172" s="69">
        <f>IF(N172="",100,IF(L172=0,M172*S172+100,M172*(1-(1+L172)^(-S172))/L172+100/(1+L172)^S172))</f>
        <v/>
      </c>
      <c r="V172">
        <f>IF(N172="",0,IFERROR(SUMPRODUCT((ABS(u_dias-(S172*365))&lt;=182)*(u_yask&gt;0)*u_yask*u_vm)/SUMPRODUCT((ABS(u_dias-(S172*365))&lt;=182)*(u_yask&gt;0)*u_vm),p_eur))</f>
        <v/>
      </c>
      <c r="W172">
        <f>IF(N172="",0,MAX(mi_t,S172))</f>
        <v/>
      </c>
      <c r="X172">
        <f>IF(N172="",0,CEILING(max_inv/(T172/100),p_den))</f>
        <v/>
      </c>
      <c r="Y172">
        <f>X172*T172/100</f>
        <v/>
      </c>
      <c r="Z172">
        <f>caja-Y172*(1+p_com)</f>
        <v/>
      </c>
      <c r="AA172">
        <f>IF(N172="",0,(Y172*(1+L172)^S172+Z172*(1+V172)^S172)*(1+V172)^(W172-S172))</f>
        <v/>
      </c>
      <c r="AB172">
        <f>IF(V172=0,mi_cupan*mi_t,mi_cupan*((1+V172)^mi_t-1)/V172)</f>
        <v/>
      </c>
      <c r="AC172">
        <f>(mi_nom+AB172-imp_man)*(1+V172)^(W172-mi_t)</f>
        <v/>
      </c>
      <c r="AD172">
        <f>AA172-AC172</f>
        <v/>
      </c>
      <c r="AE172">
        <f>IF(N172="",0,(D172=mi_div)*(G172&lt;&gt;"")*(G172&lt;=mi_rank)*(ABS(R172-mi_dias)&lt;=730)*(E172&lt;&gt;mi_isin)*(R172&gt;0)*(R172&lt;=4380)*(L172&lt;&gt;0)*(COUNTIF(E$2:E172,E172)=1))</f>
        <v/>
      </c>
      <c r="AF172">
        <f>IF(AND(AE172=1),AH172-ROW()*0.000001,-1E15)</f>
        <v/>
      </c>
      <c r="AG172">
        <f>IF(N172="",0,Y172*((1+L172)^S172*(1+V172)^(W172-S172)-(1+L172)^mi_t*(1+V172)^(W172-mi_t)))</f>
        <v/>
      </c>
      <c r="AH172">
        <f>IF(S172&gt;=mi_t,AD172-AG172,AD172)</f>
        <v/>
      </c>
    </row>
    <row r="173">
      <c r="H173" s="68" t="n"/>
      <c r="I173" s="69" t="n"/>
      <c r="J173" s="69" t="n"/>
      <c r="K173" s="70" t="n"/>
      <c r="L173" s="70" t="n"/>
      <c r="M173" s="69" t="n"/>
      <c r="N173" s="71" t="n"/>
      <c r="P173" s="68">
        <f>H173*M173/100</f>
        <v/>
      </c>
      <c r="Q173" s="68">
        <f>H173*J173/100</f>
        <v/>
      </c>
      <c r="R173" s="68">
        <f>IF(N173="",-1E9,N173-p_hoy)</f>
        <v/>
      </c>
      <c r="S173" s="72">
        <f>R173/365</f>
        <v/>
      </c>
      <c r="T173" s="69">
        <f>IF(N173="",100,IF(L173=0,M173*S173+100,M173*(1-(1+L173)^(-S173))/L173+100/(1+L173)^S173))</f>
        <v/>
      </c>
      <c r="V173">
        <f>IF(N173="",0,IFERROR(SUMPRODUCT((ABS(u_dias-(S173*365))&lt;=182)*(u_yask&gt;0)*u_yask*u_vm)/SUMPRODUCT((ABS(u_dias-(S173*365))&lt;=182)*(u_yask&gt;0)*u_vm),p_eur))</f>
        <v/>
      </c>
      <c r="W173">
        <f>IF(N173="",0,MAX(mi_t,S173))</f>
        <v/>
      </c>
      <c r="X173">
        <f>IF(N173="",0,CEILING(max_inv/(T173/100),p_den))</f>
        <v/>
      </c>
      <c r="Y173">
        <f>X173*T173/100</f>
        <v/>
      </c>
      <c r="Z173">
        <f>caja-Y173*(1+p_com)</f>
        <v/>
      </c>
      <c r="AA173">
        <f>IF(N173="",0,(Y173*(1+L173)^S173+Z173*(1+V173)^S173)*(1+V173)^(W173-S173))</f>
        <v/>
      </c>
      <c r="AB173">
        <f>IF(V173=0,mi_cupan*mi_t,mi_cupan*((1+V173)^mi_t-1)/V173)</f>
        <v/>
      </c>
      <c r="AC173">
        <f>(mi_nom+AB173-imp_man)*(1+V173)^(W173-mi_t)</f>
        <v/>
      </c>
      <c r="AD173">
        <f>AA173-AC173</f>
        <v/>
      </c>
      <c r="AE173">
        <f>IF(N173="",0,(D173=mi_div)*(G173&lt;&gt;"")*(G173&lt;=mi_rank)*(ABS(R173-mi_dias)&lt;=730)*(E173&lt;&gt;mi_isin)*(R173&gt;0)*(R173&lt;=4380)*(L173&lt;&gt;0)*(COUNTIF(E$2:E173,E173)=1))</f>
        <v/>
      </c>
      <c r="AF173">
        <f>IF(AND(AE173=1),AH173-ROW()*0.000001,-1E15)</f>
        <v/>
      </c>
      <c r="AG173">
        <f>IF(N173="",0,Y173*((1+L173)^S173*(1+V173)^(W173-S173)-(1+L173)^mi_t*(1+V173)^(W173-mi_t)))</f>
        <v/>
      </c>
      <c r="AH173">
        <f>IF(S173&gt;=mi_t,AD173-AG173,AD173)</f>
        <v/>
      </c>
    </row>
    <row r="174">
      <c r="H174" s="68" t="n"/>
      <c r="I174" s="69" t="n"/>
      <c r="J174" s="69" t="n"/>
      <c r="K174" s="70" t="n"/>
      <c r="L174" s="70" t="n"/>
      <c r="M174" s="69" t="n"/>
      <c r="N174" s="71" t="n"/>
      <c r="P174" s="68">
        <f>H174*M174/100</f>
        <v/>
      </c>
      <c r="Q174" s="68">
        <f>H174*J174/100</f>
        <v/>
      </c>
      <c r="R174" s="68">
        <f>IF(N174="",-1E9,N174-p_hoy)</f>
        <v/>
      </c>
      <c r="S174" s="72">
        <f>R174/365</f>
        <v/>
      </c>
      <c r="T174" s="69">
        <f>IF(N174="",100,IF(L174=0,M174*S174+100,M174*(1-(1+L174)^(-S174))/L174+100/(1+L174)^S174))</f>
        <v/>
      </c>
      <c r="V174">
        <f>IF(N174="",0,IFERROR(SUMPRODUCT((ABS(u_dias-(S174*365))&lt;=182)*(u_yask&gt;0)*u_yask*u_vm)/SUMPRODUCT((ABS(u_dias-(S174*365))&lt;=182)*(u_yask&gt;0)*u_vm),p_eur))</f>
        <v/>
      </c>
      <c r="W174">
        <f>IF(N174="",0,MAX(mi_t,S174))</f>
        <v/>
      </c>
      <c r="X174">
        <f>IF(N174="",0,CEILING(max_inv/(T174/100),p_den))</f>
        <v/>
      </c>
      <c r="Y174">
        <f>X174*T174/100</f>
        <v/>
      </c>
      <c r="Z174">
        <f>caja-Y174*(1+p_com)</f>
        <v/>
      </c>
      <c r="AA174">
        <f>IF(N174="",0,(Y174*(1+L174)^S174+Z174*(1+V174)^S174)*(1+V174)^(W174-S174))</f>
        <v/>
      </c>
      <c r="AB174">
        <f>IF(V174=0,mi_cupan*mi_t,mi_cupan*((1+V174)^mi_t-1)/V174)</f>
        <v/>
      </c>
      <c r="AC174">
        <f>(mi_nom+AB174-imp_man)*(1+V174)^(W174-mi_t)</f>
        <v/>
      </c>
      <c r="AD174">
        <f>AA174-AC174</f>
        <v/>
      </c>
      <c r="AE174">
        <f>IF(N174="",0,(D174=mi_div)*(G174&lt;&gt;"")*(G174&lt;=mi_rank)*(ABS(R174-mi_dias)&lt;=730)*(E174&lt;&gt;mi_isin)*(R174&gt;0)*(R174&lt;=4380)*(L174&lt;&gt;0)*(COUNTIF(E$2:E174,E174)=1))</f>
        <v/>
      </c>
      <c r="AF174">
        <f>IF(AND(AE174=1),AH174-ROW()*0.000001,-1E15)</f>
        <v/>
      </c>
      <c r="AG174">
        <f>IF(N174="",0,Y174*((1+L174)^S174*(1+V174)^(W174-S174)-(1+L174)^mi_t*(1+V174)^(W174-mi_t)))</f>
        <v/>
      </c>
      <c r="AH174">
        <f>IF(S174&gt;=mi_t,AD174-AG174,AD174)</f>
        <v/>
      </c>
    </row>
    <row r="175">
      <c r="H175" s="68" t="n"/>
      <c r="I175" s="69" t="n"/>
      <c r="J175" s="69" t="n"/>
      <c r="K175" s="70" t="n"/>
      <c r="L175" s="70" t="n"/>
      <c r="M175" s="69" t="n"/>
      <c r="N175" s="71" t="n"/>
      <c r="P175" s="68">
        <f>H175*M175/100</f>
        <v/>
      </c>
      <c r="Q175" s="68">
        <f>H175*J175/100</f>
        <v/>
      </c>
      <c r="R175" s="68">
        <f>IF(N175="",-1E9,N175-p_hoy)</f>
        <v/>
      </c>
      <c r="S175" s="72">
        <f>R175/365</f>
        <v/>
      </c>
      <c r="T175" s="69">
        <f>IF(N175="",100,IF(L175=0,M175*S175+100,M175*(1-(1+L175)^(-S175))/L175+100/(1+L175)^S175))</f>
        <v/>
      </c>
      <c r="V175">
        <f>IF(N175="",0,IFERROR(SUMPRODUCT((ABS(u_dias-(S175*365))&lt;=182)*(u_yask&gt;0)*u_yask*u_vm)/SUMPRODUCT((ABS(u_dias-(S175*365))&lt;=182)*(u_yask&gt;0)*u_vm),p_eur))</f>
        <v/>
      </c>
      <c r="W175">
        <f>IF(N175="",0,MAX(mi_t,S175))</f>
        <v/>
      </c>
      <c r="X175">
        <f>IF(N175="",0,CEILING(max_inv/(T175/100),p_den))</f>
        <v/>
      </c>
      <c r="Y175">
        <f>X175*T175/100</f>
        <v/>
      </c>
      <c r="Z175">
        <f>caja-Y175*(1+p_com)</f>
        <v/>
      </c>
      <c r="AA175">
        <f>IF(N175="",0,(Y175*(1+L175)^S175+Z175*(1+V175)^S175)*(1+V175)^(W175-S175))</f>
        <v/>
      </c>
      <c r="AB175">
        <f>IF(V175=0,mi_cupan*mi_t,mi_cupan*((1+V175)^mi_t-1)/V175)</f>
        <v/>
      </c>
      <c r="AC175">
        <f>(mi_nom+AB175-imp_man)*(1+V175)^(W175-mi_t)</f>
        <v/>
      </c>
      <c r="AD175">
        <f>AA175-AC175</f>
        <v/>
      </c>
      <c r="AE175">
        <f>IF(N175="",0,(D175=mi_div)*(G175&lt;&gt;"")*(G175&lt;=mi_rank)*(ABS(R175-mi_dias)&lt;=730)*(E175&lt;&gt;mi_isin)*(R175&gt;0)*(R175&lt;=4380)*(L175&lt;&gt;0)*(COUNTIF(E$2:E175,E175)=1))</f>
        <v/>
      </c>
      <c r="AF175">
        <f>IF(AND(AE175=1),AH175-ROW()*0.000001,-1E15)</f>
        <v/>
      </c>
      <c r="AG175">
        <f>IF(N175="",0,Y175*((1+L175)^S175*(1+V175)^(W175-S175)-(1+L175)^mi_t*(1+V175)^(W175-mi_t)))</f>
        <v/>
      </c>
      <c r="AH175">
        <f>IF(S175&gt;=mi_t,AD175-AG175,AD175)</f>
        <v/>
      </c>
    </row>
    <row r="176">
      <c r="H176" s="68" t="n"/>
      <c r="I176" s="69" t="n"/>
      <c r="J176" s="69" t="n"/>
      <c r="K176" s="70" t="n"/>
      <c r="L176" s="70" t="n"/>
      <c r="M176" s="69" t="n"/>
      <c r="N176" s="71" t="n"/>
      <c r="P176" s="68">
        <f>H176*M176/100</f>
        <v/>
      </c>
      <c r="Q176" s="68">
        <f>H176*J176/100</f>
        <v/>
      </c>
      <c r="R176" s="68">
        <f>IF(N176="",-1E9,N176-p_hoy)</f>
        <v/>
      </c>
      <c r="S176" s="72">
        <f>R176/365</f>
        <v/>
      </c>
      <c r="T176" s="69">
        <f>IF(N176="",100,IF(L176=0,M176*S176+100,M176*(1-(1+L176)^(-S176))/L176+100/(1+L176)^S176))</f>
        <v/>
      </c>
      <c r="V176">
        <f>IF(N176="",0,IFERROR(SUMPRODUCT((ABS(u_dias-(S176*365))&lt;=182)*(u_yask&gt;0)*u_yask*u_vm)/SUMPRODUCT((ABS(u_dias-(S176*365))&lt;=182)*(u_yask&gt;0)*u_vm),p_eur))</f>
        <v/>
      </c>
      <c r="W176">
        <f>IF(N176="",0,MAX(mi_t,S176))</f>
        <v/>
      </c>
      <c r="X176">
        <f>IF(N176="",0,CEILING(max_inv/(T176/100),p_den))</f>
        <v/>
      </c>
      <c r="Y176">
        <f>X176*T176/100</f>
        <v/>
      </c>
      <c r="Z176">
        <f>caja-Y176*(1+p_com)</f>
        <v/>
      </c>
      <c r="AA176">
        <f>IF(N176="",0,(Y176*(1+L176)^S176+Z176*(1+V176)^S176)*(1+V176)^(W176-S176))</f>
        <v/>
      </c>
      <c r="AB176">
        <f>IF(V176=0,mi_cupan*mi_t,mi_cupan*((1+V176)^mi_t-1)/V176)</f>
        <v/>
      </c>
      <c r="AC176">
        <f>(mi_nom+AB176-imp_man)*(1+V176)^(W176-mi_t)</f>
        <v/>
      </c>
      <c r="AD176">
        <f>AA176-AC176</f>
        <v/>
      </c>
      <c r="AE176">
        <f>IF(N176="",0,(D176=mi_div)*(G176&lt;&gt;"")*(G176&lt;=mi_rank)*(ABS(R176-mi_dias)&lt;=730)*(E176&lt;&gt;mi_isin)*(R176&gt;0)*(R176&lt;=4380)*(L176&lt;&gt;0)*(COUNTIF(E$2:E176,E176)=1))</f>
        <v/>
      </c>
      <c r="AF176">
        <f>IF(AND(AE176=1),AH176-ROW()*0.000001,-1E15)</f>
        <v/>
      </c>
      <c r="AG176">
        <f>IF(N176="",0,Y176*((1+L176)^S176*(1+V176)^(W176-S176)-(1+L176)^mi_t*(1+V176)^(W176-mi_t)))</f>
        <v/>
      </c>
      <c r="AH176">
        <f>IF(S176&gt;=mi_t,AD176-AG176,AD176)</f>
        <v/>
      </c>
    </row>
    <row r="177">
      <c r="H177" s="68" t="n"/>
      <c r="I177" s="69" t="n"/>
      <c r="J177" s="69" t="n"/>
      <c r="K177" s="70" t="n"/>
      <c r="L177" s="70" t="n"/>
      <c r="M177" s="69" t="n"/>
      <c r="N177" s="71" t="n"/>
      <c r="P177" s="68">
        <f>H177*M177/100</f>
        <v/>
      </c>
      <c r="Q177" s="68">
        <f>H177*J177/100</f>
        <v/>
      </c>
      <c r="R177" s="68">
        <f>IF(N177="",-1E9,N177-p_hoy)</f>
        <v/>
      </c>
      <c r="S177" s="72">
        <f>R177/365</f>
        <v/>
      </c>
      <c r="T177" s="69">
        <f>IF(N177="",100,IF(L177=0,M177*S177+100,M177*(1-(1+L177)^(-S177))/L177+100/(1+L177)^S177))</f>
        <v/>
      </c>
      <c r="V177">
        <f>IF(N177="",0,IFERROR(SUMPRODUCT((ABS(u_dias-(S177*365))&lt;=182)*(u_yask&gt;0)*u_yask*u_vm)/SUMPRODUCT((ABS(u_dias-(S177*365))&lt;=182)*(u_yask&gt;0)*u_vm),p_eur))</f>
        <v/>
      </c>
      <c r="W177">
        <f>IF(N177="",0,MAX(mi_t,S177))</f>
        <v/>
      </c>
      <c r="X177">
        <f>IF(N177="",0,CEILING(max_inv/(T177/100),p_den))</f>
        <v/>
      </c>
      <c r="Y177">
        <f>X177*T177/100</f>
        <v/>
      </c>
      <c r="Z177">
        <f>caja-Y177*(1+p_com)</f>
        <v/>
      </c>
      <c r="AA177">
        <f>IF(N177="",0,(Y177*(1+L177)^S177+Z177*(1+V177)^S177)*(1+V177)^(W177-S177))</f>
        <v/>
      </c>
      <c r="AB177">
        <f>IF(V177=0,mi_cupan*mi_t,mi_cupan*((1+V177)^mi_t-1)/V177)</f>
        <v/>
      </c>
      <c r="AC177">
        <f>(mi_nom+AB177-imp_man)*(1+V177)^(W177-mi_t)</f>
        <v/>
      </c>
      <c r="AD177">
        <f>AA177-AC177</f>
        <v/>
      </c>
      <c r="AE177">
        <f>IF(N177="",0,(D177=mi_div)*(G177&lt;&gt;"")*(G177&lt;=mi_rank)*(ABS(R177-mi_dias)&lt;=730)*(E177&lt;&gt;mi_isin)*(R177&gt;0)*(R177&lt;=4380)*(L177&lt;&gt;0)*(COUNTIF(E$2:E177,E177)=1))</f>
        <v/>
      </c>
      <c r="AF177">
        <f>IF(AND(AE177=1),AH177-ROW()*0.000001,-1E15)</f>
        <v/>
      </c>
      <c r="AG177">
        <f>IF(N177="",0,Y177*((1+L177)^S177*(1+V177)^(W177-S177)-(1+L177)^mi_t*(1+V177)^(W177-mi_t)))</f>
        <v/>
      </c>
      <c r="AH177">
        <f>IF(S177&gt;=mi_t,AD177-AG177,AD177)</f>
        <v/>
      </c>
    </row>
    <row r="178">
      <c r="H178" s="68" t="n"/>
      <c r="I178" s="69" t="n"/>
      <c r="J178" s="69" t="n"/>
      <c r="K178" s="70" t="n"/>
      <c r="L178" s="70" t="n"/>
      <c r="M178" s="69" t="n"/>
      <c r="N178" s="71" t="n"/>
      <c r="P178" s="68">
        <f>H178*M178/100</f>
        <v/>
      </c>
      <c r="Q178" s="68">
        <f>H178*J178/100</f>
        <v/>
      </c>
      <c r="R178" s="68">
        <f>IF(N178="",-1E9,N178-p_hoy)</f>
        <v/>
      </c>
      <c r="S178" s="72">
        <f>R178/365</f>
        <v/>
      </c>
      <c r="T178" s="69">
        <f>IF(N178="",100,IF(L178=0,M178*S178+100,M178*(1-(1+L178)^(-S178))/L178+100/(1+L178)^S178))</f>
        <v/>
      </c>
      <c r="V178">
        <f>IF(N178="",0,IFERROR(SUMPRODUCT((ABS(u_dias-(S178*365))&lt;=182)*(u_yask&gt;0)*u_yask*u_vm)/SUMPRODUCT((ABS(u_dias-(S178*365))&lt;=182)*(u_yask&gt;0)*u_vm),p_eur))</f>
        <v/>
      </c>
      <c r="W178">
        <f>IF(N178="",0,MAX(mi_t,S178))</f>
        <v/>
      </c>
      <c r="X178">
        <f>IF(N178="",0,CEILING(max_inv/(T178/100),p_den))</f>
        <v/>
      </c>
      <c r="Y178">
        <f>X178*T178/100</f>
        <v/>
      </c>
      <c r="Z178">
        <f>caja-Y178*(1+p_com)</f>
        <v/>
      </c>
      <c r="AA178">
        <f>IF(N178="",0,(Y178*(1+L178)^S178+Z178*(1+V178)^S178)*(1+V178)^(W178-S178))</f>
        <v/>
      </c>
      <c r="AB178">
        <f>IF(V178=0,mi_cupan*mi_t,mi_cupan*((1+V178)^mi_t-1)/V178)</f>
        <v/>
      </c>
      <c r="AC178">
        <f>(mi_nom+AB178-imp_man)*(1+V178)^(W178-mi_t)</f>
        <v/>
      </c>
      <c r="AD178">
        <f>AA178-AC178</f>
        <v/>
      </c>
      <c r="AE178">
        <f>IF(N178="",0,(D178=mi_div)*(G178&lt;&gt;"")*(G178&lt;=mi_rank)*(ABS(R178-mi_dias)&lt;=730)*(E178&lt;&gt;mi_isin)*(R178&gt;0)*(R178&lt;=4380)*(L178&lt;&gt;0)*(COUNTIF(E$2:E178,E178)=1))</f>
        <v/>
      </c>
      <c r="AF178">
        <f>IF(AND(AE178=1),AH178-ROW()*0.000001,-1E15)</f>
        <v/>
      </c>
      <c r="AG178">
        <f>IF(N178="",0,Y178*((1+L178)^S178*(1+V178)^(W178-S178)-(1+L178)^mi_t*(1+V178)^(W178-mi_t)))</f>
        <v/>
      </c>
      <c r="AH178">
        <f>IF(S178&gt;=mi_t,AD178-AG178,AD178)</f>
        <v/>
      </c>
    </row>
    <row r="179">
      <c r="H179" s="68" t="n"/>
      <c r="I179" s="69" t="n"/>
      <c r="J179" s="69" t="n"/>
      <c r="K179" s="70" t="n"/>
      <c r="L179" s="70" t="n"/>
      <c r="M179" s="69" t="n"/>
      <c r="N179" s="71" t="n"/>
      <c r="P179" s="68">
        <f>H179*M179/100</f>
        <v/>
      </c>
      <c r="Q179" s="68">
        <f>H179*J179/100</f>
        <v/>
      </c>
      <c r="R179" s="68">
        <f>IF(N179="",-1E9,N179-p_hoy)</f>
        <v/>
      </c>
      <c r="S179" s="72">
        <f>R179/365</f>
        <v/>
      </c>
      <c r="T179" s="69">
        <f>IF(N179="",100,IF(L179=0,M179*S179+100,M179*(1-(1+L179)^(-S179))/L179+100/(1+L179)^S179))</f>
        <v/>
      </c>
      <c r="V179">
        <f>IF(N179="",0,IFERROR(SUMPRODUCT((ABS(u_dias-(S179*365))&lt;=182)*(u_yask&gt;0)*u_yask*u_vm)/SUMPRODUCT((ABS(u_dias-(S179*365))&lt;=182)*(u_yask&gt;0)*u_vm),p_eur))</f>
        <v/>
      </c>
      <c r="W179">
        <f>IF(N179="",0,MAX(mi_t,S179))</f>
        <v/>
      </c>
      <c r="X179">
        <f>IF(N179="",0,CEILING(max_inv/(T179/100),p_den))</f>
        <v/>
      </c>
      <c r="Y179">
        <f>X179*T179/100</f>
        <v/>
      </c>
      <c r="Z179">
        <f>caja-Y179*(1+p_com)</f>
        <v/>
      </c>
      <c r="AA179">
        <f>IF(N179="",0,(Y179*(1+L179)^S179+Z179*(1+V179)^S179)*(1+V179)^(W179-S179))</f>
        <v/>
      </c>
      <c r="AB179">
        <f>IF(V179=0,mi_cupan*mi_t,mi_cupan*((1+V179)^mi_t-1)/V179)</f>
        <v/>
      </c>
      <c r="AC179">
        <f>(mi_nom+AB179-imp_man)*(1+V179)^(W179-mi_t)</f>
        <v/>
      </c>
      <c r="AD179">
        <f>AA179-AC179</f>
        <v/>
      </c>
      <c r="AE179">
        <f>IF(N179="",0,(D179=mi_div)*(G179&lt;&gt;"")*(G179&lt;=mi_rank)*(ABS(R179-mi_dias)&lt;=730)*(E179&lt;&gt;mi_isin)*(R179&gt;0)*(R179&lt;=4380)*(L179&lt;&gt;0)*(COUNTIF(E$2:E179,E179)=1))</f>
        <v/>
      </c>
      <c r="AF179">
        <f>IF(AND(AE179=1),AH179-ROW()*0.000001,-1E15)</f>
        <v/>
      </c>
      <c r="AG179">
        <f>IF(N179="",0,Y179*((1+L179)^S179*(1+V179)^(W179-S179)-(1+L179)^mi_t*(1+V179)^(W179-mi_t)))</f>
        <v/>
      </c>
      <c r="AH179">
        <f>IF(S179&gt;=mi_t,AD179-AG179,AD179)</f>
        <v/>
      </c>
    </row>
    <row r="180">
      <c r="H180" s="68" t="n"/>
      <c r="I180" s="69" t="n"/>
      <c r="J180" s="69" t="n"/>
      <c r="K180" s="70" t="n"/>
      <c r="L180" s="70" t="n"/>
      <c r="M180" s="69" t="n"/>
      <c r="N180" s="71" t="n"/>
      <c r="P180" s="68">
        <f>H180*M180/100</f>
        <v/>
      </c>
      <c r="Q180" s="68">
        <f>H180*J180/100</f>
        <v/>
      </c>
      <c r="R180" s="68">
        <f>IF(N180="",-1E9,N180-p_hoy)</f>
        <v/>
      </c>
      <c r="S180" s="72">
        <f>R180/365</f>
        <v/>
      </c>
      <c r="T180" s="69">
        <f>IF(N180="",100,IF(L180=0,M180*S180+100,M180*(1-(1+L180)^(-S180))/L180+100/(1+L180)^S180))</f>
        <v/>
      </c>
      <c r="V180">
        <f>IF(N180="",0,IFERROR(SUMPRODUCT((ABS(u_dias-(S180*365))&lt;=182)*(u_yask&gt;0)*u_yask*u_vm)/SUMPRODUCT((ABS(u_dias-(S180*365))&lt;=182)*(u_yask&gt;0)*u_vm),p_eur))</f>
        <v/>
      </c>
      <c r="W180">
        <f>IF(N180="",0,MAX(mi_t,S180))</f>
        <v/>
      </c>
      <c r="X180">
        <f>IF(N180="",0,CEILING(max_inv/(T180/100),p_den))</f>
        <v/>
      </c>
      <c r="Y180">
        <f>X180*T180/100</f>
        <v/>
      </c>
      <c r="Z180">
        <f>caja-Y180*(1+p_com)</f>
        <v/>
      </c>
      <c r="AA180">
        <f>IF(N180="",0,(Y180*(1+L180)^S180+Z180*(1+V180)^S180)*(1+V180)^(W180-S180))</f>
        <v/>
      </c>
      <c r="AB180">
        <f>IF(V180=0,mi_cupan*mi_t,mi_cupan*((1+V180)^mi_t-1)/V180)</f>
        <v/>
      </c>
      <c r="AC180">
        <f>(mi_nom+AB180-imp_man)*(1+V180)^(W180-mi_t)</f>
        <v/>
      </c>
      <c r="AD180">
        <f>AA180-AC180</f>
        <v/>
      </c>
      <c r="AE180">
        <f>IF(N180="",0,(D180=mi_div)*(G180&lt;&gt;"")*(G180&lt;=mi_rank)*(ABS(R180-mi_dias)&lt;=730)*(E180&lt;&gt;mi_isin)*(R180&gt;0)*(R180&lt;=4380)*(L180&lt;&gt;0)*(COUNTIF(E$2:E180,E180)=1))</f>
        <v/>
      </c>
      <c r="AF180">
        <f>IF(AND(AE180=1),AH180-ROW()*0.000001,-1E15)</f>
        <v/>
      </c>
      <c r="AG180">
        <f>IF(N180="",0,Y180*((1+L180)^S180*(1+V180)^(W180-S180)-(1+L180)^mi_t*(1+V180)^(W180-mi_t)))</f>
        <v/>
      </c>
      <c r="AH180">
        <f>IF(S180&gt;=mi_t,AD180-AG180,AD180)</f>
        <v/>
      </c>
    </row>
    <row r="181">
      <c r="H181" s="68" t="n"/>
      <c r="I181" s="69" t="n"/>
      <c r="J181" s="69" t="n"/>
      <c r="K181" s="70" t="n"/>
      <c r="L181" s="70" t="n"/>
      <c r="M181" s="69" t="n"/>
      <c r="N181" s="71" t="n"/>
      <c r="P181" s="68">
        <f>H181*M181/100</f>
        <v/>
      </c>
      <c r="Q181" s="68">
        <f>H181*J181/100</f>
        <v/>
      </c>
      <c r="R181" s="68">
        <f>IF(N181="",-1E9,N181-p_hoy)</f>
        <v/>
      </c>
      <c r="S181" s="72">
        <f>R181/365</f>
        <v/>
      </c>
      <c r="T181" s="69">
        <f>IF(N181="",100,IF(L181=0,M181*S181+100,M181*(1-(1+L181)^(-S181))/L181+100/(1+L181)^S181))</f>
        <v/>
      </c>
      <c r="V181">
        <f>IF(N181="",0,IFERROR(SUMPRODUCT((ABS(u_dias-(S181*365))&lt;=182)*(u_yask&gt;0)*u_yask*u_vm)/SUMPRODUCT((ABS(u_dias-(S181*365))&lt;=182)*(u_yask&gt;0)*u_vm),p_eur))</f>
        <v/>
      </c>
      <c r="W181">
        <f>IF(N181="",0,MAX(mi_t,S181))</f>
        <v/>
      </c>
      <c r="X181">
        <f>IF(N181="",0,CEILING(max_inv/(T181/100),p_den))</f>
        <v/>
      </c>
      <c r="Y181">
        <f>X181*T181/100</f>
        <v/>
      </c>
      <c r="Z181">
        <f>caja-Y181*(1+p_com)</f>
        <v/>
      </c>
      <c r="AA181">
        <f>IF(N181="",0,(Y181*(1+L181)^S181+Z181*(1+V181)^S181)*(1+V181)^(W181-S181))</f>
        <v/>
      </c>
      <c r="AB181">
        <f>IF(V181=0,mi_cupan*mi_t,mi_cupan*((1+V181)^mi_t-1)/V181)</f>
        <v/>
      </c>
      <c r="AC181">
        <f>(mi_nom+AB181-imp_man)*(1+V181)^(W181-mi_t)</f>
        <v/>
      </c>
      <c r="AD181">
        <f>AA181-AC181</f>
        <v/>
      </c>
      <c r="AE181">
        <f>IF(N181="",0,(D181=mi_div)*(G181&lt;&gt;"")*(G181&lt;=mi_rank)*(ABS(R181-mi_dias)&lt;=730)*(E181&lt;&gt;mi_isin)*(R181&gt;0)*(R181&lt;=4380)*(L181&lt;&gt;0)*(COUNTIF(E$2:E181,E181)=1))</f>
        <v/>
      </c>
      <c r="AF181">
        <f>IF(AND(AE181=1),AH181-ROW()*0.000001,-1E15)</f>
        <v/>
      </c>
      <c r="AG181">
        <f>IF(N181="",0,Y181*((1+L181)^S181*(1+V181)^(W181-S181)-(1+L181)^mi_t*(1+V181)^(W181-mi_t)))</f>
        <v/>
      </c>
      <c r="AH181">
        <f>IF(S181&gt;=mi_t,AD181-AG181,AD181)</f>
        <v/>
      </c>
    </row>
    <row r="182">
      <c r="H182" s="68" t="n"/>
      <c r="I182" s="69" t="n"/>
      <c r="J182" s="69" t="n"/>
      <c r="K182" s="70" t="n"/>
      <c r="L182" s="70" t="n"/>
      <c r="M182" s="69" t="n"/>
      <c r="N182" s="71" t="n"/>
      <c r="P182" s="68">
        <f>H182*M182/100</f>
        <v/>
      </c>
      <c r="Q182" s="68">
        <f>H182*J182/100</f>
        <v/>
      </c>
      <c r="R182" s="68">
        <f>IF(N182="",-1E9,N182-p_hoy)</f>
        <v/>
      </c>
      <c r="S182" s="72">
        <f>R182/365</f>
        <v/>
      </c>
      <c r="T182" s="69">
        <f>IF(N182="",100,IF(L182=0,M182*S182+100,M182*(1-(1+L182)^(-S182))/L182+100/(1+L182)^S182))</f>
        <v/>
      </c>
      <c r="V182">
        <f>IF(N182="",0,IFERROR(SUMPRODUCT((ABS(u_dias-(S182*365))&lt;=182)*(u_yask&gt;0)*u_yask*u_vm)/SUMPRODUCT((ABS(u_dias-(S182*365))&lt;=182)*(u_yask&gt;0)*u_vm),p_eur))</f>
        <v/>
      </c>
      <c r="W182">
        <f>IF(N182="",0,MAX(mi_t,S182))</f>
        <v/>
      </c>
      <c r="X182">
        <f>IF(N182="",0,CEILING(max_inv/(T182/100),p_den))</f>
        <v/>
      </c>
      <c r="Y182">
        <f>X182*T182/100</f>
        <v/>
      </c>
      <c r="Z182">
        <f>caja-Y182*(1+p_com)</f>
        <v/>
      </c>
      <c r="AA182">
        <f>IF(N182="",0,(Y182*(1+L182)^S182+Z182*(1+V182)^S182)*(1+V182)^(W182-S182))</f>
        <v/>
      </c>
      <c r="AB182">
        <f>IF(V182=0,mi_cupan*mi_t,mi_cupan*((1+V182)^mi_t-1)/V182)</f>
        <v/>
      </c>
      <c r="AC182">
        <f>(mi_nom+AB182-imp_man)*(1+V182)^(W182-mi_t)</f>
        <v/>
      </c>
      <c r="AD182">
        <f>AA182-AC182</f>
        <v/>
      </c>
      <c r="AE182">
        <f>IF(N182="",0,(D182=mi_div)*(G182&lt;&gt;"")*(G182&lt;=mi_rank)*(ABS(R182-mi_dias)&lt;=730)*(E182&lt;&gt;mi_isin)*(R182&gt;0)*(R182&lt;=4380)*(L182&lt;&gt;0)*(COUNTIF(E$2:E182,E182)=1))</f>
        <v/>
      </c>
      <c r="AF182">
        <f>IF(AND(AE182=1),AH182-ROW()*0.000001,-1E15)</f>
        <v/>
      </c>
      <c r="AG182">
        <f>IF(N182="",0,Y182*((1+L182)^S182*(1+V182)^(W182-S182)-(1+L182)^mi_t*(1+V182)^(W182-mi_t)))</f>
        <v/>
      </c>
      <c r="AH182">
        <f>IF(S182&gt;=mi_t,AD182-AG182,AD182)</f>
        <v/>
      </c>
    </row>
    <row r="183">
      <c r="H183" s="68" t="n"/>
      <c r="I183" s="69" t="n"/>
      <c r="J183" s="69" t="n"/>
      <c r="K183" s="70" t="n"/>
      <c r="L183" s="70" t="n"/>
      <c r="M183" s="69" t="n"/>
      <c r="N183" s="71" t="n"/>
      <c r="P183" s="68">
        <f>H183*M183/100</f>
        <v/>
      </c>
      <c r="Q183" s="68">
        <f>H183*J183/100</f>
        <v/>
      </c>
      <c r="R183" s="68">
        <f>IF(N183="",-1E9,N183-p_hoy)</f>
        <v/>
      </c>
      <c r="S183" s="72">
        <f>R183/365</f>
        <v/>
      </c>
      <c r="T183" s="69">
        <f>IF(N183="",100,IF(L183=0,M183*S183+100,M183*(1-(1+L183)^(-S183))/L183+100/(1+L183)^S183))</f>
        <v/>
      </c>
      <c r="V183">
        <f>IF(N183="",0,IFERROR(SUMPRODUCT((ABS(u_dias-(S183*365))&lt;=182)*(u_yask&gt;0)*u_yask*u_vm)/SUMPRODUCT((ABS(u_dias-(S183*365))&lt;=182)*(u_yask&gt;0)*u_vm),p_eur))</f>
        <v/>
      </c>
      <c r="W183">
        <f>IF(N183="",0,MAX(mi_t,S183))</f>
        <v/>
      </c>
      <c r="X183">
        <f>IF(N183="",0,CEILING(max_inv/(T183/100),p_den))</f>
        <v/>
      </c>
      <c r="Y183">
        <f>X183*T183/100</f>
        <v/>
      </c>
      <c r="Z183">
        <f>caja-Y183*(1+p_com)</f>
        <v/>
      </c>
      <c r="AA183">
        <f>IF(N183="",0,(Y183*(1+L183)^S183+Z183*(1+V183)^S183)*(1+V183)^(W183-S183))</f>
        <v/>
      </c>
      <c r="AB183">
        <f>IF(V183=0,mi_cupan*mi_t,mi_cupan*((1+V183)^mi_t-1)/V183)</f>
        <v/>
      </c>
      <c r="AC183">
        <f>(mi_nom+AB183-imp_man)*(1+V183)^(W183-mi_t)</f>
        <v/>
      </c>
      <c r="AD183">
        <f>AA183-AC183</f>
        <v/>
      </c>
      <c r="AE183">
        <f>IF(N183="",0,(D183=mi_div)*(G183&lt;&gt;"")*(G183&lt;=mi_rank)*(ABS(R183-mi_dias)&lt;=730)*(E183&lt;&gt;mi_isin)*(R183&gt;0)*(R183&lt;=4380)*(L183&lt;&gt;0)*(COUNTIF(E$2:E183,E183)=1))</f>
        <v/>
      </c>
      <c r="AF183">
        <f>IF(AND(AE183=1),AH183-ROW()*0.000001,-1E15)</f>
        <v/>
      </c>
      <c r="AG183">
        <f>IF(N183="",0,Y183*((1+L183)^S183*(1+V183)^(W183-S183)-(1+L183)^mi_t*(1+V183)^(W183-mi_t)))</f>
        <v/>
      </c>
      <c r="AH183">
        <f>IF(S183&gt;=mi_t,AD183-AG183,AD183)</f>
        <v/>
      </c>
    </row>
    <row r="184">
      <c r="H184" s="68" t="n"/>
      <c r="I184" s="69" t="n"/>
      <c r="J184" s="69" t="n"/>
      <c r="K184" s="70" t="n"/>
      <c r="L184" s="70" t="n"/>
      <c r="M184" s="69" t="n"/>
      <c r="N184" s="71" t="n"/>
      <c r="P184" s="68">
        <f>H184*M184/100</f>
        <v/>
      </c>
      <c r="Q184" s="68">
        <f>H184*J184/100</f>
        <v/>
      </c>
      <c r="R184" s="68">
        <f>IF(N184="",-1E9,N184-p_hoy)</f>
        <v/>
      </c>
      <c r="S184" s="72">
        <f>R184/365</f>
        <v/>
      </c>
      <c r="T184" s="69">
        <f>IF(N184="",100,IF(L184=0,M184*S184+100,M184*(1-(1+L184)^(-S184))/L184+100/(1+L184)^S184))</f>
        <v/>
      </c>
      <c r="V184">
        <f>IF(N184="",0,IFERROR(SUMPRODUCT((ABS(u_dias-(S184*365))&lt;=182)*(u_yask&gt;0)*u_yask*u_vm)/SUMPRODUCT((ABS(u_dias-(S184*365))&lt;=182)*(u_yask&gt;0)*u_vm),p_eur))</f>
        <v/>
      </c>
      <c r="W184">
        <f>IF(N184="",0,MAX(mi_t,S184))</f>
        <v/>
      </c>
      <c r="X184">
        <f>IF(N184="",0,CEILING(max_inv/(T184/100),p_den))</f>
        <v/>
      </c>
      <c r="Y184">
        <f>X184*T184/100</f>
        <v/>
      </c>
      <c r="Z184">
        <f>caja-Y184*(1+p_com)</f>
        <v/>
      </c>
      <c r="AA184">
        <f>IF(N184="",0,(Y184*(1+L184)^S184+Z184*(1+V184)^S184)*(1+V184)^(W184-S184))</f>
        <v/>
      </c>
      <c r="AB184">
        <f>IF(V184=0,mi_cupan*mi_t,mi_cupan*((1+V184)^mi_t-1)/V184)</f>
        <v/>
      </c>
      <c r="AC184">
        <f>(mi_nom+AB184-imp_man)*(1+V184)^(W184-mi_t)</f>
        <v/>
      </c>
      <c r="AD184">
        <f>AA184-AC184</f>
        <v/>
      </c>
      <c r="AE184">
        <f>IF(N184="",0,(D184=mi_div)*(G184&lt;&gt;"")*(G184&lt;=mi_rank)*(ABS(R184-mi_dias)&lt;=730)*(E184&lt;&gt;mi_isin)*(R184&gt;0)*(R184&lt;=4380)*(L184&lt;&gt;0)*(COUNTIF(E$2:E184,E184)=1))</f>
        <v/>
      </c>
      <c r="AF184">
        <f>IF(AND(AE184=1),AH184-ROW()*0.000001,-1E15)</f>
        <v/>
      </c>
      <c r="AG184">
        <f>IF(N184="",0,Y184*((1+L184)^S184*(1+V184)^(W184-S184)-(1+L184)^mi_t*(1+V184)^(W184-mi_t)))</f>
        <v/>
      </c>
      <c r="AH184">
        <f>IF(S184&gt;=mi_t,AD184-AG184,AD184)</f>
        <v/>
      </c>
    </row>
    <row r="185">
      <c r="H185" s="68" t="n"/>
      <c r="I185" s="69" t="n"/>
      <c r="J185" s="69" t="n"/>
      <c r="K185" s="70" t="n"/>
      <c r="L185" s="70" t="n"/>
      <c r="M185" s="69" t="n"/>
      <c r="N185" s="71" t="n"/>
      <c r="P185" s="68">
        <f>H185*M185/100</f>
        <v/>
      </c>
      <c r="Q185" s="68">
        <f>H185*J185/100</f>
        <v/>
      </c>
      <c r="R185" s="68">
        <f>IF(N185="",-1E9,N185-p_hoy)</f>
        <v/>
      </c>
      <c r="S185" s="72">
        <f>R185/365</f>
        <v/>
      </c>
      <c r="T185" s="69">
        <f>IF(N185="",100,IF(L185=0,M185*S185+100,M185*(1-(1+L185)^(-S185))/L185+100/(1+L185)^S185))</f>
        <v/>
      </c>
      <c r="V185">
        <f>IF(N185="",0,IFERROR(SUMPRODUCT((ABS(u_dias-(S185*365))&lt;=182)*(u_yask&gt;0)*u_yask*u_vm)/SUMPRODUCT((ABS(u_dias-(S185*365))&lt;=182)*(u_yask&gt;0)*u_vm),p_eur))</f>
        <v/>
      </c>
      <c r="W185">
        <f>IF(N185="",0,MAX(mi_t,S185))</f>
        <v/>
      </c>
      <c r="X185">
        <f>IF(N185="",0,CEILING(max_inv/(T185/100),p_den))</f>
        <v/>
      </c>
      <c r="Y185">
        <f>X185*T185/100</f>
        <v/>
      </c>
      <c r="Z185">
        <f>caja-Y185*(1+p_com)</f>
        <v/>
      </c>
      <c r="AA185">
        <f>IF(N185="",0,(Y185*(1+L185)^S185+Z185*(1+V185)^S185)*(1+V185)^(W185-S185))</f>
        <v/>
      </c>
      <c r="AB185">
        <f>IF(V185=0,mi_cupan*mi_t,mi_cupan*((1+V185)^mi_t-1)/V185)</f>
        <v/>
      </c>
      <c r="AC185">
        <f>(mi_nom+AB185-imp_man)*(1+V185)^(W185-mi_t)</f>
        <v/>
      </c>
      <c r="AD185">
        <f>AA185-AC185</f>
        <v/>
      </c>
      <c r="AE185">
        <f>IF(N185="",0,(D185=mi_div)*(G185&lt;&gt;"")*(G185&lt;=mi_rank)*(ABS(R185-mi_dias)&lt;=730)*(E185&lt;&gt;mi_isin)*(R185&gt;0)*(R185&lt;=4380)*(L185&lt;&gt;0)*(COUNTIF(E$2:E185,E185)=1))</f>
        <v/>
      </c>
      <c r="AF185">
        <f>IF(AND(AE185=1),AH185-ROW()*0.000001,-1E15)</f>
        <v/>
      </c>
      <c r="AG185">
        <f>IF(N185="",0,Y185*((1+L185)^S185*(1+V185)^(W185-S185)-(1+L185)^mi_t*(1+V185)^(W185-mi_t)))</f>
        <v/>
      </c>
      <c r="AH185">
        <f>IF(S185&gt;=mi_t,AD185-AG185,AD185)</f>
        <v/>
      </c>
    </row>
    <row r="186">
      <c r="H186" s="68" t="n"/>
      <c r="I186" s="69" t="n"/>
      <c r="J186" s="69" t="n"/>
      <c r="K186" s="70" t="n"/>
      <c r="L186" s="70" t="n"/>
      <c r="M186" s="69" t="n"/>
      <c r="N186" s="71" t="n"/>
      <c r="P186" s="68">
        <f>H186*M186/100</f>
        <v/>
      </c>
      <c r="Q186" s="68">
        <f>H186*J186/100</f>
        <v/>
      </c>
      <c r="R186" s="68">
        <f>IF(N186="",-1E9,N186-p_hoy)</f>
        <v/>
      </c>
      <c r="S186" s="72">
        <f>R186/365</f>
        <v/>
      </c>
      <c r="T186" s="69">
        <f>IF(N186="",100,IF(L186=0,M186*S186+100,M186*(1-(1+L186)^(-S186))/L186+100/(1+L186)^S186))</f>
        <v/>
      </c>
      <c r="V186">
        <f>IF(N186="",0,IFERROR(SUMPRODUCT((ABS(u_dias-(S186*365))&lt;=182)*(u_yask&gt;0)*u_yask*u_vm)/SUMPRODUCT((ABS(u_dias-(S186*365))&lt;=182)*(u_yask&gt;0)*u_vm),p_eur))</f>
        <v/>
      </c>
      <c r="W186">
        <f>IF(N186="",0,MAX(mi_t,S186))</f>
        <v/>
      </c>
      <c r="X186">
        <f>IF(N186="",0,CEILING(max_inv/(T186/100),p_den))</f>
        <v/>
      </c>
      <c r="Y186">
        <f>X186*T186/100</f>
        <v/>
      </c>
      <c r="Z186">
        <f>caja-Y186*(1+p_com)</f>
        <v/>
      </c>
      <c r="AA186">
        <f>IF(N186="",0,(Y186*(1+L186)^S186+Z186*(1+V186)^S186)*(1+V186)^(W186-S186))</f>
        <v/>
      </c>
      <c r="AB186">
        <f>IF(V186=0,mi_cupan*mi_t,mi_cupan*((1+V186)^mi_t-1)/V186)</f>
        <v/>
      </c>
      <c r="AC186">
        <f>(mi_nom+AB186-imp_man)*(1+V186)^(W186-mi_t)</f>
        <v/>
      </c>
      <c r="AD186">
        <f>AA186-AC186</f>
        <v/>
      </c>
      <c r="AE186">
        <f>IF(N186="",0,(D186=mi_div)*(G186&lt;&gt;"")*(G186&lt;=mi_rank)*(ABS(R186-mi_dias)&lt;=730)*(E186&lt;&gt;mi_isin)*(R186&gt;0)*(R186&lt;=4380)*(L186&lt;&gt;0)*(COUNTIF(E$2:E186,E186)=1))</f>
        <v/>
      </c>
      <c r="AF186">
        <f>IF(AND(AE186=1),AH186-ROW()*0.000001,-1E15)</f>
        <v/>
      </c>
      <c r="AG186">
        <f>IF(N186="",0,Y186*((1+L186)^S186*(1+V186)^(W186-S186)-(1+L186)^mi_t*(1+V186)^(W186-mi_t)))</f>
        <v/>
      </c>
      <c r="AH186">
        <f>IF(S186&gt;=mi_t,AD186-AG186,AD186)</f>
        <v/>
      </c>
    </row>
    <row r="187">
      <c r="H187" s="68" t="n"/>
      <c r="I187" s="69" t="n"/>
      <c r="J187" s="69" t="n"/>
      <c r="K187" s="70" t="n"/>
      <c r="L187" s="70" t="n"/>
      <c r="M187" s="69" t="n"/>
      <c r="N187" s="71" t="n"/>
      <c r="P187" s="68">
        <f>H187*M187/100</f>
        <v/>
      </c>
      <c r="Q187" s="68">
        <f>H187*J187/100</f>
        <v/>
      </c>
      <c r="R187" s="68">
        <f>IF(N187="",-1E9,N187-p_hoy)</f>
        <v/>
      </c>
      <c r="S187" s="72">
        <f>R187/365</f>
        <v/>
      </c>
      <c r="T187" s="69">
        <f>IF(N187="",100,IF(L187=0,M187*S187+100,M187*(1-(1+L187)^(-S187))/L187+100/(1+L187)^S187))</f>
        <v/>
      </c>
      <c r="V187">
        <f>IF(N187="",0,IFERROR(SUMPRODUCT((ABS(u_dias-(S187*365))&lt;=182)*(u_yask&gt;0)*u_yask*u_vm)/SUMPRODUCT((ABS(u_dias-(S187*365))&lt;=182)*(u_yask&gt;0)*u_vm),p_eur))</f>
        <v/>
      </c>
      <c r="W187">
        <f>IF(N187="",0,MAX(mi_t,S187))</f>
        <v/>
      </c>
      <c r="X187">
        <f>IF(N187="",0,CEILING(max_inv/(T187/100),p_den))</f>
        <v/>
      </c>
      <c r="Y187">
        <f>X187*T187/100</f>
        <v/>
      </c>
      <c r="Z187">
        <f>caja-Y187*(1+p_com)</f>
        <v/>
      </c>
      <c r="AA187">
        <f>IF(N187="",0,(Y187*(1+L187)^S187+Z187*(1+V187)^S187)*(1+V187)^(W187-S187))</f>
        <v/>
      </c>
      <c r="AB187">
        <f>IF(V187=0,mi_cupan*mi_t,mi_cupan*((1+V187)^mi_t-1)/V187)</f>
        <v/>
      </c>
      <c r="AC187">
        <f>(mi_nom+AB187-imp_man)*(1+V187)^(W187-mi_t)</f>
        <v/>
      </c>
      <c r="AD187">
        <f>AA187-AC187</f>
        <v/>
      </c>
      <c r="AE187">
        <f>IF(N187="",0,(D187=mi_div)*(G187&lt;&gt;"")*(G187&lt;=mi_rank)*(ABS(R187-mi_dias)&lt;=730)*(E187&lt;&gt;mi_isin)*(R187&gt;0)*(R187&lt;=4380)*(L187&lt;&gt;0)*(COUNTIF(E$2:E187,E187)=1))</f>
        <v/>
      </c>
      <c r="AF187">
        <f>IF(AND(AE187=1),AH187-ROW()*0.000001,-1E15)</f>
        <v/>
      </c>
      <c r="AG187">
        <f>IF(N187="",0,Y187*((1+L187)^S187*(1+V187)^(W187-S187)-(1+L187)^mi_t*(1+V187)^(W187-mi_t)))</f>
        <v/>
      </c>
      <c r="AH187">
        <f>IF(S187&gt;=mi_t,AD187-AG187,AD187)</f>
        <v/>
      </c>
    </row>
    <row r="188">
      <c r="H188" s="68" t="n"/>
      <c r="I188" s="69" t="n"/>
      <c r="J188" s="69" t="n"/>
      <c r="K188" s="70" t="n"/>
      <c r="L188" s="70" t="n"/>
      <c r="M188" s="69" t="n"/>
      <c r="N188" s="71" t="n"/>
      <c r="P188" s="68">
        <f>H188*M188/100</f>
        <v/>
      </c>
      <c r="Q188" s="68">
        <f>H188*J188/100</f>
        <v/>
      </c>
      <c r="R188" s="68">
        <f>IF(N188="",-1E9,N188-p_hoy)</f>
        <v/>
      </c>
      <c r="S188" s="72">
        <f>R188/365</f>
        <v/>
      </c>
      <c r="T188" s="69">
        <f>IF(N188="",100,IF(L188=0,M188*S188+100,M188*(1-(1+L188)^(-S188))/L188+100/(1+L188)^S188))</f>
        <v/>
      </c>
      <c r="V188">
        <f>IF(N188="",0,IFERROR(SUMPRODUCT((ABS(u_dias-(S188*365))&lt;=182)*(u_yask&gt;0)*u_yask*u_vm)/SUMPRODUCT((ABS(u_dias-(S188*365))&lt;=182)*(u_yask&gt;0)*u_vm),p_eur))</f>
        <v/>
      </c>
      <c r="W188">
        <f>IF(N188="",0,MAX(mi_t,S188))</f>
        <v/>
      </c>
      <c r="X188">
        <f>IF(N188="",0,CEILING(max_inv/(T188/100),p_den))</f>
        <v/>
      </c>
      <c r="Y188">
        <f>X188*T188/100</f>
        <v/>
      </c>
      <c r="Z188">
        <f>caja-Y188*(1+p_com)</f>
        <v/>
      </c>
      <c r="AA188">
        <f>IF(N188="",0,(Y188*(1+L188)^S188+Z188*(1+V188)^S188)*(1+V188)^(W188-S188))</f>
        <v/>
      </c>
      <c r="AB188">
        <f>IF(V188=0,mi_cupan*mi_t,mi_cupan*((1+V188)^mi_t-1)/V188)</f>
        <v/>
      </c>
      <c r="AC188">
        <f>(mi_nom+AB188-imp_man)*(1+V188)^(W188-mi_t)</f>
        <v/>
      </c>
      <c r="AD188">
        <f>AA188-AC188</f>
        <v/>
      </c>
      <c r="AE188">
        <f>IF(N188="",0,(D188=mi_div)*(G188&lt;&gt;"")*(G188&lt;=mi_rank)*(ABS(R188-mi_dias)&lt;=730)*(E188&lt;&gt;mi_isin)*(R188&gt;0)*(R188&lt;=4380)*(L188&lt;&gt;0)*(COUNTIF(E$2:E188,E188)=1))</f>
        <v/>
      </c>
      <c r="AF188">
        <f>IF(AND(AE188=1),AH188-ROW()*0.000001,-1E15)</f>
        <v/>
      </c>
      <c r="AG188">
        <f>IF(N188="",0,Y188*((1+L188)^S188*(1+V188)^(W188-S188)-(1+L188)^mi_t*(1+V188)^(W188-mi_t)))</f>
        <v/>
      </c>
      <c r="AH188">
        <f>IF(S188&gt;=mi_t,AD188-AG188,AD188)</f>
        <v/>
      </c>
    </row>
    <row r="189">
      <c r="H189" s="68" t="n"/>
      <c r="I189" s="69" t="n"/>
      <c r="J189" s="69" t="n"/>
      <c r="K189" s="70" t="n"/>
      <c r="L189" s="70" t="n"/>
      <c r="M189" s="69" t="n"/>
      <c r="N189" s="71" t="n"/>
      <c r="P189" s="68">
        <f>H189*M189/100</f>
        <v/>
      </c>
      <c r="Q189" s="68">
        <f>H189*J189/100</f>
        <v/>
      </c>
      <c r="R189" s="68">
        <f>IF(N189="",-1E9,N189-p_hoy)</f>
        <v/>
      </c>
      <c r="S189" s="72">
        <f>R189/365</f>
        <v/>
      </c>
      <c r="T189" s="69">
        <f>IF(N189="",100,IF(L189=0,M189*S189+100,M189*(1-(1+L189)^(-S189))/L189+100/(1+L189)^S189))</f>
        <v/>
      </c>
      <c r="V189">
        <f>IF(N189="",0,IFERROR(SUMPRODUCT((ABS(u_dias-(S189*365))&lt;=182)*(u_yask&gt;0)*u_yask*u_vm)/SUMPRODUCT((ABS(u_dias-(S189*365))&lt;=182)*(u_yask&gt;0)*u_vm),p_eur))</f>
        <v/>
      </c>
      <c r="W189">
        <f>IF(N189="",0,MAX(mi_t,S189))</f>
        <v/>
      </c>
      <c r="X189">
        <f>IF(N189="",0,CEILING(max_inv/(T189/100),p_den))</f>
        <v/>
      </c>
      <c r="Y189">
        <f>X189*T189/100</f>
        <v/>
      </c>
      <c r="Z189">
        <f>caja-Y189*(1+p_com)</f>
        <v/>
      </c>
      <c r="AA189">
        <f>IF(N189="",0,(Y189*(1+L189)^S189+Z189*(1+V189)^S189)*(1+V189)^(W189-S189))</f>
        <v/>
      </c>
      <c r="AB189">
        <f>IF(V189=0,mi_cupan*mi_t,mi_cupan*((1+V189)^mi_t-1)/V189)</f>
        <v/>
      </c>
      <c r="AC189">
        <f>(mi_nom+AB189-imp_man)*(1+V189)^(W189-mi_t)</f>
        <v/>
      </c>
      <c r="AD189">
        <f>AA189-AC189</f>
        <v/>
      </c>
      <c r="AE189">
        <f>IF(N189="",0,(D189=mi_div)*(G189&lt;&gt;"")*(G189&lt;=mi_rank)*(ABS(R189-mi_dias)&lt;=730)*(E189&lt;&gt;mi_isin)*(R189&gt;0)*(R189&lt;=4380)*(L189&lt;&gt;0)*(COUNTIF(E$2:E189,E189)=1))</f>
        <v/>
      </c>
      <c r="AF189">
        <f>IF(AND(AE189=1),AH189-ROW()*0.000001,-1E15)</f>
        <v/>
      </c>
      <c r="AG189">
        <f>IF(N189="",0,Y189*((1+L189)^S189*(1+V189)^(W189-S189)-(1+L189)^mi_t*(1+V189)^(W189-mi_t)))</f>
        <v/>
      </c>
      <c r="AH189">
        <f>IF(S189&gt;=mi_t,AD189-AG189,AD189)</f>
        <v/>
      </c>
    </row>
    <row r="190">
      <c r="H190" s="68" t="n"/>
      <c r="I190" s="69" t="n"/>
      <c r="J190" s="69" t="n"/>
      <c r="K190" s="70" t="n"/>
      <c r="L190" s="70" t="n"/>
      <c r="M190" s="69" t="n"/>
      <c r="N190" s="71" t="n"/>
      <c r="P190" s="68">
        <f>H190*M190/100</f>
        <v/>
      </c>
      <c r="Q190" s="68">
        <f>H190*J190/100</f>
        <v/>
      </c>
      <c r="R190" s="68">
        <f>IF(N190="",-1E9,N190-p_hoy)</f>
        <v/>
      </c>
      <c r="S190" s="72">
        <f>R190/365</f>
        <v/>
      </c>
      <c r="T190" s="69">
        <f>IF(N190="",100,IF(L190=0,M190*S190+100,M190*(1-(1+L190)^(-S190))/L190+100/(1+L190)^S190))</f>
        <v/>
      </c>
      <c r="V190">
        <f>IF(N190="",0,IFERROR(SUMPRODUCT((ABS(u_dias-(S190*365))&lt;=182)*(u_yask&gt;0)*u_yask*u_vm)/SUMPRODUCT((ABS(u_dias-(S190*365))&lt;=182)*(u_yask&gt;0)*u_vm),p_eur))</f>
        <v/>
      </c>
      <c r="W190">
        <f>IF(N190="",0,MAX(mi_t,S190))</f>
        <v/>
      </c>
      <c r="X190">
        <f>IF(N190="",0,CEILING(max_inv/(T190/100),p_den))</f>
        <v/>
      </c>
      <c r="Y190">
        <f>X190*T190/100</f>
        <v/>
      </c>
      <c r="Z190">
        <f>caja-Y190*(1+p_com)</f>
        <v/>
      </c>
      <c r="AA190">
        <f>IF(N190="",0,(Y190*(1+L190)^S190+Z190*(1+V190)^S190)*(1+V190)^(W190-S190))</f>
        <v/>
      </c>
      <c r="AB190">
        <f>IF(V190=0,mi_cupan*mi_t,mi_cupan*((1+V190)^mi_t-1)/V190)</f>
        <v/>
      </c>
      <c r="AC190">
        <f>(mi_nom+AB190-imp_man)*(1+V190)^(W190-mi_t)</f>
        <v/>
      </c>
      <c r="AD190">
        <f>AA190-AC190</f>
        <v/>
      </c>
      <c r="AE190">
        <f>IF(N190="",0,(D190=mi_div)*(G190&lt;&gt;"")*(G190&lt;=mi_rank)*(ABS(R190-mi_dias)&lt;=730)*(E190&lt;&gt;mi_isin)*(R190&gt;0)*(R190&lt;=4380)*(L190&lt;&gt;0)*(COUNTIF(E$2:E190,E190)=1))</f>
        <v/>
      </c>
      <c r="AF190">
        <f>IF(AND(AE190=1),AH190-ROW()*0.000001,-1E15)</f>
        <v/>
      </c>
      <c r="AG190">
        <f>IF(N190="",0,Y190*((1+L190)^S190*(1+V190)^(W190-S190)-(1+L190)^mi_t*(1+V190)^(W190-mi_t)))</f>
        <v/>
      </c>
      <c r="AH190">
        <f>IF(S190&gt;=mi_t,AD190-AG190,AD190)</f>
        <v/>
      </c>
    </row>
    <row r="191">
      <c r="H191" s="68" t="n"/>
      <c r="I191" s="69" t="n"/>
      <c r="J191" s="69" t="n"/>
      <c r="K191" s="70" t="n"/>
      <c r="L191" s="70" t="n"/>
      <c r="M191" s="69" t="n"/>
      <c r="N191" s="71" t="n"/>
      <c r="P191" s="68">
        <f>H191*M191/100</f>
        <v/>
      </c>
      <c r="Q191" s="68">
        <f>H191*J191/100</f>
        <v/>
      </c>
      <c r="R191" s="68">
        <f>IF(N191="",-1E9,N191-p_hoy)</f>
        <v/>
      </c>
      <c r="S191" s="72">
        <f>R191/365</f>
        <v/>
      </c>
      <c r="T191" s="69">
        <f>IF(N191="",100,IF(L191=0,M191*S191+100,M191*(1-(1+L191)^(-S191))/L191+100/(1+L191)^S191))</f>
        <v/>
      </c>
      <c r="V191">
        <f>IF(N191="",0,IFERROR(SUMPRODUCT((ABS(u_dias-(S191*365))&lt;=182)*(u_yask&gt;0)*u_yask*u_vm)/SUMPRODUCT((ABS(u_dias-(S191*365))&lt;=182)*(u_yask&gt;0)*u_vm),p_eur))</f>
        <v/>
      </c>
      <c r="W191">
        <f>IF(N191="",0,MAX(mi_t,S191))</f>
        <v/>
      </c>
      <c r="X191">
        <f>IF(N191="",0,CEILING(max_inv/(T191/100),p_den))</f>
        <v/>
      </c>
      <c r="Y191">
        <f>X191*T191/100</f>
        <v/>
      </c>
      <c r="Z191">
        <f>caja-Y191*(1+p_com)</f>
        <v/>
      </c>
      <c r="AA191">
        <f>IF(N191="",0,(Y191*(1+L191)^S191+Z191*(1+V191)^S191)*(1+V191)^(W191-S191))</f>
        <v/>
      </c>
      <c r="AB191">
        <f>IF(V191=0,mi_cupan*mi_t,mi_cupan*((1+V191)^mi_t-1)/V191)</f>
        <v/>
      </c>
      <c r="AC191">
        <f>(mi_nom+AB191-imp_man)*(1+V191)^(W191-mi_t)</f>
        <v/>
      </c>
      <c r="AD191">
        <f>AA191-AC191</f>
        <v/>
      </c>
      <c r="AE191">
        <f>IF(N191="",0,(D191=mi_div)*(G191&lt;&gt;"")*(G191&lt;=mi_rank)*(ABS(R191-mi_dias)&lt;=730)*(E191&lt;&gt;mi_isin)*(R191&gt;0)*(R191&lt;=4380)*(L191&lt;&gt;0)*(COUNTIF(E$2:E191,E191)=1))</f>
        <v/>
      </c>
      <c r="AF191">
        <f>IF(AND(AE191=1),AH191-ROW()*0.000001,-1E15)</f>
        <v/>
      </c>
      <c r="AG191">
        <f>IF(N191="",0,Y191*((1+L191)^S191*(1+V191)^(W191-S191)-(1+L191)^mi_t*(1+V191)^(W191-mi_t)))</f>
        <v/>
      </c>
      <c r="AH191">
        <f>IF(S191&gt;=mi_t,AD191-AG191,AD191)</f>
        <v/>
      </c>
    </row>
    <row r="192">
      <c r="H192" s="68" t="n"/>
      <c r="I192" s="69" t="n"/>
      <c r="J192" s="69" t="n"/>
      <c r="K192" s="70" t="n"/>
      <c r="L192" s="70" t="n"/>
      <c r="M192" s="69" t="n"/>
      <c r="N192" s="71" t="n"/>
      <c r="P192" s="68">
        <f>H192*M192/100</f>
        <v/>
      </c>
      <c r="Q192" s="68">
        <f>H192*J192/100</f>
        <v/>
      </c>
      <c r="R192" s="68">
        <f>IF(N192="",-1E9,N192-p_hoy)</f>
        <v/>
      </c>
      <c r="S192" s="72">
        <f>R192/365</f>
        <v/>
      </c>
      <c r="T192" s="69">
        <f>IF(N192="",100,IF(L192=0,M192*S192+100,M192*(1-(1+L192)^(-S192))/L192+100/(1+L192)^S192))</f>
        <v/>
      </c>
      <c r="V192">
        <f>IF(N192="",0,IFERROR(SUMPRODUCT((ABS(u_dias-(S192*365))&lt;=182)*(u_yask&gt;0)*u_yask*u_vm)/SUMPRODUCT((ABS(u_dias-(S192*365))&lt;=182)*(u_yask&gt;0)*u_vm),p_eur))</f>
        <v/>
      </c>
      <c r="W192">
        <f>IF(N192="",0,MAX(mi_t,S192))</f>
        <v/>
      </c>
      <c r="X192">
        <f>IF(N192="",0,CEILING(max_inv/(T192/100),p_den))</f>
        <v/>
      </c>
      <c r="Y192">
        <f>X192*T192/100</f>
        <v/>
      </c>
      <c r="Z192">
        <f>caja-Y192*(1+p_com)</f>
        <v/>
      </c>
      <c r="AA192">
        <f>IF(N192="",0,(Y192*(1+L192)^S192+Z192*(1+V192)^S192)*(1+V192)^(W192-S192))</f>
        <v/>
      </c>
      <c r="AB192">
        <f>IF(V192=0,mi_cupan*mi_t,mi_cupan*((1+V192)^mi_t-1)/V192)</f>
        <v/>
      </c>
      <c r="AC192">
        <f>(mi_nom+AB192-imp_man)*(1+V192)^(W192-mi_t)</f>
        <v/>
      </c>
      <c r="AD192">
        <f>AA192-AC192</f>
        <v/>
      </c>
      <c r="AE192">
        <f>IF(N192="",0,(D192=mi_div)*(G192&lt;&gt;"")*(G192&lt;=mi_rank)*(ABS(R192-mi_dias)&lt;=730)*(E192&lt;&gt;mi_isin)*(R192&gt;0)*(R192&lt;=4380)*(L192&lt;&gt;0)*(COUNTIF(E$2:E192,E192)=1))</f>
        <v/>
      </c>
      <c r="AF192">
        <f>IF(AND(AE192=1),AH192-ROW()*0.000001,-1E15)</f>
        <v/>
      </c>
      <c r="AG192">
        <f>IF(N192="",0,Y192*((1+L192)^S192*(1+V192)^(W192-S192)-(1+L192)^mi_t*(1+V192)^(W192-mi_t)))</f>
        <v/>
      </c>
      <c r="AH192">
        <f>IF(S192&gt;=mi_t,AD192-AG192,AD192)</f>
        <v/>
      </c>
    </row>
    <row r="193">
      <c r="H193" s="68" t="n"/>
      <c r="I193" s="69" t="n"/>
      <c r="J193" s="69" t="n"/>
      <c r="K193" s="70" t="n"/>
      <c r="L193" s="70" t="n"/>
      <c r="M193" s="69" t="n"/>
      <c r="N193" s="71" t="n"/>
      <c r="P193" s="68">
        <f>H193*M193/100</f>
        <v/>
      </c>
      <c r="Q193" s="68">
        <f>H193*J193/100</f>
        <v/>
      </c>
      <c r="R193" s="68">
        <f>IF(N193="",-1E9,N193-p_hoy)</f>
        <v/>
      </c>
      <c r="S193" s="72">
        <f>R193/365</f>
        <v/>
      </c>
      <c r="T193" s="69">
        <f>IF(N193="",100,IF(L193=0,M193*S193+100,M193*(1-(1+L193)^(-S193))/L193+100/(1+L193)^S193))</f>
        <v/>
      </c>
      <c r="V193">
        <f>IF(N193="",0,IFERROR(SUMPRODUCT((ABS(u_dias-(S193*365))&lt;=182)*(u_yask&gt;0)*u_yask*u_vm)/SUMPRODUCT((ABS(u_dias-(S193*365))&lt;=182)*(u_yask&gt;0)*u_vm),p_eur))</f>
        <v/>
      </c>
      <c r="W193">
        <f>IF(N193="",0,MAX(mi_t,S193))</f>
        <v/>
      </c>
      <c r="X193">
        <f>IF(N193="",0,CEILING(max_inv/(T193/100),p_den))</f>
        <v/>
      </c>
      <c r="Y193">
        <f>X193*T193/100</f>
        <v/>
      </c>
      <c r="Z193">
        <f>caja-Y193*(1+p_com)</f>
        <v/>
      </c>
      <c r="AA193">
        <f>IF(N193="",0,(Y193*(1+L193)^S193+Z193*(1+V193)^S193)*(1+V193)^(W193-S193))</f>
        <v/>
      </c>
      <c r="AB193">
        <f>IF(V193=0,mi_cupan*mi_t,mi_cupan*((1+V193)^mi_t-1)/V193)</f>
        <v/>
      </c>
      <c r="AC193">
        <f>(mi_nom+AB193-imp_man)*(1+V193)^(W193-mi_t)</f>
        <v/>
      </c>
      <c r="AD193">
        <f>AA193-AC193</f>
        <v/>
      </c>
      <c r="AE193">
        <f>IF(N193="",0,(D193=mi_div)*(G193&lt;&gt;"")*(G193&lt;=mi_rank)*(ABS(R193-mi_dias)&lt;=730)*(E193&lt;&gt;mi_isin)*(R193&gt;0)*(R193&lt;=4380)*(L193&lt;&gt;0)*(COUNTIF(E$2:E193,E193)=1))</f>
        <v/>
      </c>
      <c r="AF193">
        <f>IF(AND(AE193=1),AH193-ROW()*0.000001,-1E15)</f>
        <v/>
      </c>
      <c r="AG193">
        <f>IF(N193="",0,Y193*((1+L193)^S193*(1+V193)^(W193-S193)-(1+L193)^mi_t*(1+V193)^(W193-mi_t)))</f>
        <v/>
      </c>
      <c r="AH193">
        <f>IF(S193&gt;=mi_t,AD193-AG193,AD193)</f>
        <v/>
      </c>
    </row>
    <row r="194">
      <c r="H194" s="68" t="n"/>
      <c r="I194" s="69" t="n"/>
      <c r="J194" s="69" t="n"/>
      <c r="K194" s="70" t="n"/>
      <c r="L194" s="70" t="n"/>
      <c r="M194" s="69" t="n"/>
      <c r="N194" s="71" t="n"/>
      <c r="P194" s="68">
        <f>H194*M194/100</f>
        <v/>
      </c>
      <c r="Q194" s="68">
        <f>H194*J194/100</f>
        <v/>
      </c>
      <c r="R194" s="68">
        <f>IF(N194="",-1E9,N194-p_hoy)</f>
        <v/>
      </c>
      <c r="S194" s="72">
        <f>R194/365</f>
        <v/>
      </c>
      <c r="T194" s="69">
        <f>IF(N194="",100,IF(L194=0,M194*S194+100,M194*(1-(1+L194)^(-S194))/L194+100/(1+L194)^S194))</f>
        <v/>
      </c>
      <c r="V194">
        <f>IF(N194="",0,IFERROR(SUMPRODUCT((ABS(u_dias-(S194*365))&lt;=182)*(u_yask&gt;0)*u_yask*u_vm)/SUMPRODUCT((ABS(u_dias-(S194*365))&lt;=182)*(u_yask&gt;0)*u_vm),p_eur))</f>
        <v/>
      </c>
      <c r="W194">
        <f>IF(N194="",0,MAX(mi_t,S194))</f>
        <v/>
      </c>
      <c r="X194">
        <f>IF(N194="",0,CEILING(max_inv/(T194/100),p_den))</f>
        <v/>
      </c>
      <c r="Y194">
        <f>X194*T194/100</f>
        <v/>
      </c>
      <c r="Z194">
        <f>caja-Y194*(1+p_com)</f>
        <v/>
      </c>
      <c r="AA194">
        <f>IF(N194="",0,(Y194*(1+L194)^S194+Z194*(1+V194)^S194)*(1+V194)^(W194-S194))</f>
        <v/>
      </c>
      <c r="AB194">
        <f>IF(V194=0,mi_cupan*mi_t,mi_cupan*((1+V194)^mi_t-1)/V194)</f>
        <v/>
      </c>
      <c r="AC194">
        <f>(mi_nom+AB194-imp_man)*(1+V194)^(W194-mi_t)</f>
        <v/>
      </c>
      <c r="AD194">
        <f>AA194-AC194</f>
        <v/>
      </c>
      <c r="AE194">
        <f>IF(N194="",0,(D194=mi_div)*(G194&lt;&gt;"")*(G194&lt;=mi_rank)*(ABS(R194-mi_dias)&lt;=730)*(E194&lt;&gt;mi_isin)*(R194&gt;0)*(R194&lt;=4380)*(L194&lt;&gt;0)*(COUNTIF(E$2:E194,E194)=1))</f>
        <v/>
      </c>
      <c r="AF194">
        <f>IF(AND(AE194=1),AH194-ROW()*0.000001,-1E15)</f>
        <v/>
      </c>
      <c r="AG194">
        <f>IF(N194="",0,Y194*((1+L194)^S194*(1+V194)^(W194-S194)-(1+L194)^mi_t*(1+V194)^(W194-mi_t)))</f>
        <v/>
      </c>
      <c r="AH194">
        <f>IF(S194&gt;=mi_t,AD194-AG194,AD194)</f>
        <v/>
      </c>
    </row>
    <row r="195">
      <c r="H195" s="68" t="n"/>
      <c r="I195" s="69" t="n"/>
      <c r="J195" s="69" t="n"/>
      <c r="K195" s="70" t="n"/>
      <c r="L195" s="70" t="n"/>
      <c r="M195" s="69" t="n"/>
      <c r="N195" s="71" t="n"/>
      <c r="P195" s="68">
        <f>H195*M195/100</f>
        <v/>
      </c>
      <c r="Q195" s="68">
        <f>H195*J195/100</f>
        <v/>
      </c>
      <c r="R195" s="68">
        <f>IF(N195="",-1E9,N195-p_hoy)</f>
        <v/>
      </c>
      <c r="S195" s="72">
        <f>R195/365</f>
        <v/>
      </c>
      <c r="T195" s="69">
        <f>IF(N195="",100,IF(L195=0,M195*S195+100,M195*(1-(1+L195)^(-S195))/L195+100/(1+L195)^S195))</f>
        <v/>
      </c>
      <c r="V195">
        <f>IF(N195="",0,IFERROR(SUMPRODUCT((ABS(u_dias-(S195*365))&lt;=182)*(u_yask&gt;0)*u_yask*u_vm)/SUMPRODUCT((ABS(u_dias-(S195*365))&lt;=182)*(u_yask&gt;0)*u_vm),p_eur))</f>
        <v/>
      </c>
      <c r="W195">
        <f>IF(N195="",0,MAX(mi_t,S195))</f>
        <v/>
      </c>
      <c r="X195">
        <f>IF(N195="",0,CEILING(max_inv/(T195/100),p_den))</f>
        <v/>
      </c>
      <c r="Y195">
        <f>X195*T195/100</f>
        <v/>
      </c>
      <c r="Z195">
        <f>caja-Y195*(1+p_com)</f>
        <v/>
      </c>
      <c r="AA195">
        <f>IF(N195="",0,(Y195*(1+L195)^S195+Z195*(1+V195)^S195)*(1+V195)^(W195-S195))</f>
        <v/>
      </c>
      <c r="AB195">
        <f>IF(V195=0,mi_cupan*mi_t,mi_cupan*((1+V195)^mi_t-1)/V195)</f>
        <v/>
      </c>
      <c r="AC195">
        <f>(mi_nom+AB195-imp_man)*(1+V195)^(W195-mi_t)</f>
        <v/>
      </c>
      <c r="AD195">
        <f>AA195-AC195</f>
        <v/>
      </c>
      <c r="AE195">
        <f>IF(N195="",0,(D195=mi_div)*(G195&lt;&gt;"")*(G195&lt;=mi_rank)*(ABS(R195-mi_dias)&lt;=730)*(E195&lt;&gt;mi_isin)*(R195&gt;0)*(R195&lt;=4380)*(L195&lt;&gt;0)*(COUNTIF(E$2:E195,E195)=1))</f>
        <v/>
      </c>
      <c r="AF195">
        <f>IF(AND(AE195=1),AH195-ROW()*0.000001,-1E15)</f>
        <v/>
      </c>
      <c r="AG195">
        <f>IF(N195="",0,Y195*((1+L195)^S195*(1+V195)^(W195-S195)-(1+L195)^mi_t*(1+V195)^(W195-mi_t)))</f>
        <v/>
      </c>
      <c r="AH195">
        <f>IF(S195&gt;=mi_t,AD195-AG195,AD195)</f>
        <v/>
      </c>
    </row>
    <row r="196">
      <c r="H196" s="68" t="n"/>
      <c r="I196" s="69" t="n"/>
      <c r="J196" s="69" t="n"/>
      <c r="K196" s="70" t="n"/>
      <c r="L196" s="70" t="n"/>
      <c r="M196" s="69" t="n"/>
      <c r="N196" s="71" t="n"/>
      <c r="P196" s="68">
        <f>H196*M196/100</f>
        <v/>
      </c>
      <c r="Q196" s="68">
        <f>H196*J196/100</f>
        <v/>
      </c>
      <c r="R196" s="68">
        <f>IF(N196="",-1E9,N196-p_hoy)</f>
        <v/>
      </c>
      <c r="S196" s="72">
        <f>R196/365</f>
        <v/>
      </c>
      <c r="T196" s="69">
        <f>IF(N196="",100,IF(L196=0,M196*S196+100,M196*(1-(1+L196)^(-S196))/L196+100/(1+L196)^S196))</f>
        <v/>
      </c>
      <c r="V196">
        <f>IF(N196="",0,IFERROR(SUMPRODUCT((ABS(u_dias-(S196*365))&lt;=182)*(u_yask&gt;0)*u_yask*u_vm)/SUMPRODUCT((ABS(u_dias-(S196*365))&lt;=182)*(u_yask&gt;0)*u_vm),p_eur))</f>
        <v/>
      </c>
      <c r="W196">
        <f>IF(N196="",0,MAX(mi_t,S196))</f>
        <v/>
      </c>
      <c r="X196">
        <f>IF(N196="",0,CEILING(max_inv/(T196/100),p_den))</f>
        <v/>
      </c>
      <c r="Y196">
        <f>X196*T196/100</f>
        <v/>
      </c>
      <c r="Z196">
        <f>caja-Y196*(1+p_com)</f>
        <v/>
      </c>
      <c r="AA196">
        <f>IF(N196="",0,(Y196*(1+L196)^S196+Z196*(1+V196)^S196)*(1+V196)^(W196-S196))</f>
        <v/>
      </c>
      <c r="AB196">
        <f>IF(V196=0,mi_cupan*mi_t,mi_cupan*((1+V196)^mi_t-1)/V196)</f>
        <v/>
      </c>
      <c r="AC196">
        <f>(mi_nom+AB196-imp_man)*(1+V196)^(W196-mi_t)</f>
        <v/>
      </c>
      <c r="AD196">
        <f>AA196-AC196</f>
        <v/>
      </c>
      <c r="AE196">
        <f>IF(N196="",0,(D196=mi_div)*(G196&lt;&gt;"")*(G196&lt;=mi_rank)*(ABS(R196-mi_dias)&lt;=730)*(E196&lt;&gt;mi_isin)*(R196&gt;0)*(R196&lt;=4380)*(L196&lt;&gt;0)*(COUNTIF(E$2:E196,E196)=1))</f>
        <v/>
      </c>
      <c r="AF196">
        <f>IF(AND(AE196=1),AH196-ROW()*0.000001,-1E15)</f>
        <v/>
      </c>
      <c r="AG196">
        <f>IF(N196="",0,Y196*((1+L196)^S196*(1+V196)^(W196-S196)-(1+L196)^mi_t*(1+V196)^(W196-mi_t)))</f>
        <v/>
      </c>
      <c r="AH196">
        <f>IF(S196&gt;=mi_t,AD196-AG196,AD196)</f>
        <v/>
      </c>
    </row>
    <row r="197">
      <c r="H197" s="68" t="n"/>
      <c r="I197" s="69" t="n"/>
      <c r="J197" s="69" t="n"/>
      <c r="K197" s="70" t="n"/>
      <c r="L197" s="70" t="n"/>
      <c r="M197" s="69" t="n"/>
      <c r="N197" s="71" t="n"/>
      <c r="P197" s="68">
        <f>H197*M197/100</f>
        <v/>
      </c>
      <c r="Q197" s="68">
        <f>H197*J197/100</f>
        <v/>
      </c>
      <c r="R197" s="68">
        <f>IF(N197="",-1E9,N197-p_hoy)</f>
        <v/>
      </c>
      <c r="S197" s="72">
        <f>R197/365</f>
        <v/>
      </c>
      <c r="T197" s="69">
        <f>IF(N197="",100,IF(L197=0,M197*S197+100,M197*(1-(1+L197)^(-S197))/L197+100/(1+L197)^S197))</f>
        <v/>
      </c>
      <c r="V197">
        <f>IF(N197="",0,IFERROR(SUMPRODUCT((ABS(u_dias-(S197*365))&lt;=182)*(u_yask&gt;0)*u_yask*u_vm)/SUMPRODUCT((ABS(u_dias-(S197*365))&lt;=182)*(u_yask&gt;0)*u_vm),p_eur))</f>
        <v/>
      </c>
      <c r="W197">
        <f>IF(N197="",0,MAX(mi_t,S197))</f>
        <v/>
      </c>
      <c r="X197">
        <f>IF(N197="",0,CEILING(max_inv/(T197/100),p_den))</f>
        <v/>
      </c>
      <c r="Y197">
        <f>X197*T197/100</f>
        <v/>
      </c>
      <c r="Z197">
        <f>caja-Y197*(1+p_com)</f>
        <v/>
      </c>
      <c r="AA197">
        <f>IF(N197="",0,(Y197*(1+L197)^S197+Z197*(1+V197)^S197)*(1+V197)^(W197-S197))</f>
        <v/>
      </c>
      <c r="AB197">
        <f>IF(V197=0,mi_cupan*mi_t,mi_cupan*((1+V197)^mi_t-1)/V197)</f>
        <v/>
      </c>
      <c r="AC197">
        <f>(mi_nom+AB197-imp_man)*(1+V197)^(W197-mi_t)</f>
        <v/>
      </c>
      <c r="AD197">
        <f>AA197-AC197</f>
        <v/>
      </c>
      <c r="AE197">
        <f>IF(N197="",0,(D197=mi_div)*(G197&lt;&gt;"")*(G197&lt;=mi_rank)*(ABS(R197-mi_dias)&lt;=730)*(E197&lt;&gt;mi_isin)*(R197&gt;0)*(R197&lt;=4380)*(L197&lt;&gt;0)*(COUNTIF(E$2:E197,E197)=1))</f>
        <v/>
      </c>
      <c r="AF197">
        <f>IF(AND(AE197=1),AH197-ROW()*0.000001,-1E15)</f>
        <v/>
      </c>
      <c r="AG197">
        <f>IF(N197="",0,Y197*((1+L197)^S197*(1+V197)^(W197-S197)-(1+L197)^mi_t*(1+V197)^(W197-mi_t)))</f>
        <v/>
      </c>
      <c r="AH197">
        <f>IF(S197&gt;=mi_t,AD197-AG197,AD197)</f>
        <v/>
      </c>
    </row>
    <row r="198">
      <c r="H198" s="68" t="n"/>
      <c r="I198" s="69" t="n"/>
      <c r="J198" s="69" t="n"/>
      <c r="K198" s="70" t="n"/>
      <c r="L198" s="70" t="n"/>
      <c r="M198" s="69" t="n"/>
      <c r="N198" s="71" t="n"/>
      <c r="P198" s="68">
        <f>H198*M198/100</f>
        <v/>
      </c>
      <c r="Q198" s="68">
        <f>H198*J198/100</f>
        <v/>
      </c>
      <c r="R198" s="68">
        <f>IF(N198="",-1E9,N198-p_hoy)</f>
        <v/>
      </c>
      <c r="S198" s="72">
        <f>R198/365</f>
        <v/>
      </c>
      <c r="T198" s="69">
        <f>IF(N198="",100,IF(L198=0,M198*S198+100,M198*(1-(1+L198)^(-S198))/L198+100/(1+L198)^S198))</f>
        <v/>
      </c>
      <c r="V198">
        <f>IF(N198="",0,IFERROR(SUMPRODUCT((ABS(u_dias-(S198*365))&lt;=182)*(u_yask&gt;0)*u_yask*u_vm)/SUMPRODUCT((ABS(u_dias-(S198*365))&lt;=182)*(u_yask&gt;0)*u_vm),p_eur))</f>
        <v/>
      </c>
      <c r="W198">
        <f>IF(N198="",0,MAX(mi_t,S198))</f>
        <v/>
      </c>
      <c r="X198">
        <f>IF(N198="",0,CEILING(max_inv/(T198/100),p_den))</f>
        <v/>
      </c>
      <c r="Y198">
        <f>X198*T198/100</f>
        <v/>
      </c>
      <c r="Z198">
        <f>caja-Y198*(1+p_com)</f>
        <v/>
      </c>
      <c r="AA198">
        <f>IF(N198="",0,(Y198*(1+L198)^S198+Z198*(1+V198)^S198)*(1+V198)^(W198-S198))</f>
        <v/>
      </c>
      <c r="AB198">
        <f>IF(V198=0,mi_cupan*mi_t,mi_cupan*((1+V198)^mi_t-1)/V198)</f>
        <v/>
      </c>
      <c r="AC198">
        <f>(mi_nom+AB198-imp_man)*(1+V198)^(W198-mi_t)</f>
        <v/>
      </c>
      <c r="AD198">
        <f>AA198-AC198</f>
        <v/>
      </c>
      <c r="AE198">
        <f>IF(N198="",0,(D198=mi_div)*(G198&lt;&gt;"")*(G198&lt;=mi_rank)*(ABS(R198-mi_dias)&lt;=730)*(E198&lt;&gt;mi_isin)*(R198&gt;0)*(R198&lt;=4380)*(L198&lt;&gt;0)*(COUNTIF(E$2:E198,E198)=1))</f>
        <v/>
      </c>
      <c r="AF198">
        <f>IF(AND(AE198=1),AH198-ROW()*0.000001,-1E15)</f>
        <v/>
      </c>
      <c r="AG198">
        <f>IF(N198="",0,Y198*((1+L198)^S198*(1+V198)^(W198-S198)-(1+L198)^mi_t*(1+V198)^(W198-mi_t)))</f>
        <v/>
      </c>
      <c r="AH198">
        <f>IF(S198&gt;=mi_t,AD198-AG198,AD198)</f>
        <v/>
      </c>
    </row>
    <row r="199">
      <c r="H199" s="68" t="n"/>
      <c r="I199" s="69" t="n"/>
      <c r="J199" s="69" t="n"/>
      <c r="K199" s="70" t="n"/>
      <c r="L199" s="70" t="n"/>
      <c r="M199" s="69" t="n"/>
      <c r="N199" s="71" t="n"/>
      <c r="P199" s="68">
        <f>H199*M199/100</f>
        <v/>
      </c>
      <c r="Q199" s="68">
        <f>H199*J199/100</f>
        <v/>
      </c>
      <c r="R199" s="68">
        <f>IF(N199="",-1E9,N199-p_hoy)</f>
        <v/>
      </c>
      <c r="S199" s="72">
        <f>R199/365</f>
        <v/>
      </c>
      <c r="T199" s="69">
        <f>IF(N199="",100,IF(L199=0,M199*S199+100,M199*(1-(1+L199)^(-S199))/L199+100/(1+L199)^S199))</f>
        <v/>
      </c>
      <c r="V199">
        <f>IF(N199="",0,IFERROR(SUMPRODUCT((ABS(u_dias-(S199*365))&lt;=182)*(u_yask&gt;0)*u_yask*u_vm)/SUMPRODUCT((ABS(u_dias-(S199*365))&lt;=182)*(u_yask&gt;0)*u_vm),p_eur))</f>
        <v/>
      </c>
      <c r="W199">
        <f>IF(N199="",0,MAX(mi_t,S199))</f>
        <v/>
      </c>
      <c r="X199">
        <f>IF(N199="",0,CEILING(max_inv/(T199/100),p_den))</f>
        <v/>
      </c>
      <c r="Y199">
        <f>X199*T199/100</f>
        <v/>
      </c>
      <c r="Z199">
        <f>caja-Y199*(1+p_com)</f>
        <v/>
      </c>
      <c r="AA199">
        <f>IF(N199="",0,(Y199*(1+L199)^S199+Z199*(1+V199)^S199)*(1+V199)^(W199-S199))</f>
        <v/>
      </c>
      <c r="AB199">
        <f>IF(V199=0,mi_cupan*mi_t,mi_cupan*((1+V199)^mi_t-1)/V199)</f>
        <v/>
      </c>
      <c r="AC199">
        <f>(mi_nom+AB199-imp_man)*(1+V199)^(W199-mi_t)</f>
        <v/>
      </c>
      <c r="AD199">
        <f>AA199-AC199</f>
        <v/>
      </c>
      <c r="AE199">
        <f>IF(N199="",0,(D199=mi_div)*(G199&lt;&gt;"")*(G199&lt;=mi_rank)*(ABS(R199-mi_dias)&lt;=730)*(E199&lt;&gt;mi_isin)*(R199&gt;0)*(R199&lt;=4380)*(L199&lt;&gt;0)*(COUNTIF(E$2:E199,E199)=1))</f>
        <v/>
      </c>
      <c r="AF199">
        <f>IF(AND(AE199=1),AH199-ROW()*0.000001,-1E15)</f>
        <v/>
      </c>
      <c r="AG199">
        <f>IF(N199="",0,Y199*((1+L199)^S199*(1+V199)^(W199-S199)-(1+L199)^mi_t*(1+V199)^(W199-mi_t)))</f>
        <v/>
      </c>
      <c r="AH199">
        <f>IF(S199&gt;=mi_t,AD199-AG199,AD199)</f>
        <v/>
      </c>
    </row>
    <row r="200">
      <c r="H200" s="68" t="n"/>
      <c r="I200" s="69" t="n"/>
      <c r="J200" s="69" t="n"/>
      <c r="K200" s="70" t="n"/>
      <c r="L200" s="70" t="n"/>
      <c r="M200" s="69" t="n"/>
      <c r="N200" s="71" t="n"/>
      <c r="P200" s="68">
        <f>H200*M200/100</f>
        <v/>
      </c>
      <c r="Q200" s="68">
        <f>H200*J200/100</f>
        <v/>
      </c>
      <c r="R200" s="68">
        <f>IF(N200="",-1E9,N200-p_hoy)</f>
        <v/>
      </c>
      <c r="S200" s="72">
        <f>R200/365</f>
        <v/>
      </c>
      <c r="T200" s="69">
        <f>IF(N200="",100,IF(L200=0,M200*S200+100,M200*(1-(1+L200)^(-S200))/L200+100/(1+L200)^S200))</f>
        <v/>
      </c>
      <c r="V200">
        <f>IF(N200="",0,IFERROR(SUMPRODUCT((ABS(u_dias-(S200*365))&lt;=182)*(u_yask&gt;0)*u_yask*u_vm)/SUMPRODUCT((ABS(u_dias-(S200*365))&lt;=182)*(u_yask&gt;0)*u_vm),p_eur))</f>
        <v/>
      </c>
      <c r="W200">
        <f>IF(N200="",0,MAX(mi_t,S200))</f>
        <v/>
      </c>
      <c r="X200">
        <f>IF(N200="",0,CEILING(max_inv/(T200/100),p_den))</f>
        <v/>
      </c>
      <c r="Y200">
        <f>X200*T200/100</f>
        <v/>
      </c>
      <c r="Z200">
        <f>caja-Y200*(1+p_com)</f>
        <v/>
      </c>
      <c r="AA200">
        <f>IF(N200="",0,(Y200*(1+L200)^S200+Z200*(1+V200)^S200)*(1+V200)^(W200-S200))</f>
        <v/>
      </c>
      <c r="AB200">
        <f>IF(V200=0,mi_cupan*mi_t,mi_cupan*((1+V200)^mi_t-1)/V200)</f>
        <v/>
      </c>
      <c r="AC200">
        <f>(mi_nom+AB200-imp_man)*(1+V200)^(W200-mi_t)</f>
        <v/>
      </c>
      <c r="AD200">
        <f>AA200-AC200</f>
        <v/>
      </c>
      <c r="AE200">
        <f>IF(N200="",0,(D200=mi_div)*(G200&lt;&gt;"")*(G200&lt;=mi_rank)*(ABS(R200-mi_dias)&lt;=730)*(E200&lt;&gt;mi_isin)*(R200&gt;0)*(R200&lt;=4380)*(L200&lt;&gt;0)*(COUNTIF(E$2:E200,E200)=1))</f>
        <v/>
      </c>
      <c r="AF200">
        <f>IF(AND(AE200=1),AH200-ROW()*0.000001,-1E15)</f>
        <v/>
      </c>
      <c r="AG200">
        <f>IF(N200="",0,Y200*((1+L200)^S200*(1+V200)^(W200-S200)-(1+L200)^mi_t*(1+V200)^(W200-mi_t)))</f>
        <v/>
      </c>
      <c r="AH200">
        <f>IF(S200&gt;=mi_t,AD200-AG200,AD200)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02"/>
  <sheetViews>
    <sheetView showGridLines="0" workbookViewId="0">
      <selection activeCell="A1" sqref="A1"/>
    </sheetView>
  </sheetViews>
  <sheetFormatPr baseColWidth="8" defaultRowHeight="15"/>
  <sheetData>
    <row r="1">
      <c r="A1" s="73" t="inlineStr">
        <is>
          <t>motor (oculto)</t>
        </is>
      </c>
      <c r="D1" t="inlineStr">
        <is>
          <t>yk</t>
        </is>
      </c>
      <c r="I1" t="inlineStr">
        <is>
          <t>vfr_k</t>
        </is>
      </c>
    </row>
    <row r="2">
      <c r="A2" s="74" t="inlineStr">
        <is>
          <t>m_row</t>
        </is>
      </c>
      <c r="B2">
        <f>MATCH(sel_mi,u_id,0)</f>
        <v/>
      </c>
      <c r="D2" t="n">
        <v>0</v>
      </c>
      <c r="E2">
        <f>IF(D2=0,a_cup*a_t+100,a_cup*(1-(1+D2)^(-a_t))/D2+100/(1+D2)^a_t)</f>
        <v/>
      </c>
      <c r="F2">
        <f>CEILING(max_inv/(E2/100),p_den)</f>
        <v/>
      </c>
      <c r="G2">
        <f>F2*E2/100</f>
        <v/>
      </c>
      <c r="H2">
        <f>caja-G2*(1+p_com)</f>
        <v/>
      </c>
      <c r="I2">
        <f>(G2*(1+D2)^a_t+H2*(1+reinv)^a_t)*(1+reinv)^(t_h-a_t)</f>
        <v/>
      </c>
    </row>
    <row r="3">
      <c r="A3" s="74" t="inlineStr">
        <is>
          <t>a_row</t>
        </is>
      </c>
      <c r="B3">
        <f>IFERROR(MATCH(sel_alt,u_id,0),1)</f>
        <v/>
      </c>
      <c r="D3" t="n">
        <v>0.00025</v>
      </c>
      <c r="E3">
        <f>IF(D3=0,a_cup*a_t+100,a_cup*(1-(1+D3)^(-a_t))/D3+100/(1+D3)^a_t)</f>
        <v/>
      </c>
      <c r="F3">
        <f>CEILING(max_inv/(E3/100),p_den)</f>
        <v/>
      </c>
      <c r="G3">
        <f>F3*E3/100</f>
        <v/>
      </c>
      <c r="H3">
        <f>caja-G3*(1+p_com)</f>
        <v/>
      </c>
      <c r="I3">
        <f>(G3*(1+D3)^a_t+H3*(1+reinv)^a_t)*(1+reinv)^(t_h-a_t)</f>
        <v/>
      </c>
    </row>
    <row r="4">
      <c r="A4" s="74" t="inlineStr">
        <is>
          <t>mi_nom</t>
        </is>
      </c>
      <c r="B4">
        <f>INDEX(u_nom,m_row)</f>
        <v/>
      </c>
      <c r="D4" t="n">
        <v>0.0005</v>
      </c>
      <c r="E4">
        <f>IF(D4=0,a_cup*a_t+100,a_cup*(1-(1+D4)^(-a_t))/D4+100/(1+D4)^a_t)</f>
        <v/>
      </c>
      <c r="F4">
        <f>CEILING(max_inv/(E4/100),p_den)</f>
        <v/>
      </c>
      <c r="G4">
        <f>F4*E4/100</f>
        <v/>
      </c>
      <c r="H4">
        <f>caja-G4*(1+p_com)</f>
        <v/>
      </c>
      <c r="I4">
        <f>(G4*(1+D4)^a_t+H4*(1+reinv)^a_t)*(1+reinv)^(t_h-a_t)</f>
        <v/>
      </c>
    </row>
    <row r="5">
      <c r="A5" s="74" t="inlineStr">
        <is>
          <t>mi_pe</t>
        </is>
      </c>
      <c r="B5">
        <f>INDEX(u_pe,m_row)</f>
        <v/>
      </c>
      <c r="D5" t="n">
        <v>0.00075</v>
      </c>
      <c r="E5">
        <f>IF(D5=0,a_cup*a_t+100,a_cup*(1-(1+D5)^(-a_t))/D5+100/(1+D5)^a_t)</f>
        <v/>
      </c>
      <c r="F5">
        <f>CEILING(max_inv/(E5/100),p_den)</f>
        <v/>
      </c>
      <c r="G5">
        <f>F5*E5/100</f>
        <v/>
      </c>
      <c r="H5">
        <f>caja-G5*(1+p_com)</f>
        <v/>
      </c>
      <c r="I5">
        <f>(G5*(1+D5)^a_t+H5*(1+reinv)^a_t)*(1+reinv)^(t_h-a_t)</f>
        <v/>
      </c>
    </row>
    <row r="6">
      <c r="A6" s="74" t="inlineStr">
        <is>
          <t>mi_pb</t>
        </is>
      </c>
      <c r="B6">
        <f>INDEX(u_pb,m_row)</f>
        <v/>
      </c>
      <c r="D6" t="n">
        <v>0.001</v>
      </c>
      <c r="E6">
        <f>IF(D6=0,a_cup*a_t+100,a_cup*(1-(1+D6)^(-a_t))/D6+100/(1+D6)^a_t)</f>
        <v/>
      </c>
      <c r="F6">
        <f>CEILING(max_inv/(E6/100),p_den)</f>
        <v/>
      </c>
      <c r="G6">
        <f>F6*E6/100</f>
        <v/>
      </c>
      <c r="H6">
        <f>caja-G6*(1+p_com)</f>
        <v/>
      </c>
      <c r="I6">
        <f>(G6*(1+D6)^a_t+H6*(1+reinv)^a_t)*(1+reinv)^(t_h-a_t)</f>
        <v/>
      </c>
    </row>
    <row r="7">
      <c r="A7" s="74" t="inlineStr">
        <is>
          <t>mi_ybid</t>
        </is>
      </c>
      <c r="B7">
        <f>INDEX(u_ybid,m_row)</f>
        <v/>
      </c>
      <c r="D7" t="n">
        <v>0.00125</v>
      </c>
      <c r="E7">
        <f>IF(D7=0,a_cup*a_t+100,a_cup*(1-(1+D7)^(-a_t))/D7+100/(1+D7)^a_t)</f>
        <v/>
      </c>
      <c r="F7">
        <f>CEILING(max_inv/(E7/100),p_den)</f>
        <v/>
      </c>
      <c r="G7">
        <f>F7*E7/100</f>
        <v/>
      </c>
      <c r="H7">
        <f>caja-G7*(1+p_com)</f>
        <v/>
      </c>
      <c r="I7">
        <f>(G7*(1+D7)^a_t+H7*(1+reinv)^a_t)*(1+reinv)^(t_h-a_t)</f>
        <v/>
      </c>
    </row>
    <row r="8">
      <c r="A8" s="74" t="inlineStr">
        <is>
          <t>mi_dias</t>
        </is>
      </c>
      <c r="B8">
        <f>INDEX(u_dias,m_row)</f>
        <v/>
      </c>
      <c r="D8" t="n">
        <v>0.0015</v>
      </c>
      <c r="E8">
        <f>IF(D8=0,a_cup*a_t+100,a_cup*(1-(1+D8)^(-a_t))/D8+100/(1+D8)^a_t)</f>
        <v/>
      </c>
      <c r="F8">
        <f>CEILING(max_inv/(E8/100),p_den)</f>
        <v/>
      </c>
      <c r="G8">
        <f>F8*E8/100</f>
        <v/>
      </c>
      <c r="H8">
        <f>caja-G8*(1+p_com)</f>
        <v/>
      </c>
      <c r="I8">
        <f>(G8*(1+D8)^a_t+H8*(1+reinv)^a_t)*(1+reinv)^(t_h-a_t)</f>
        <v/>
      </c>
    </row>
    <row r="9">
      <c r="A9" s="74" t="inlineStr">
        <is>
          <t>mi_t</t>
        </is>
      </c>
      <c r="B9">
        <f>INDEX(u_t,m_row)</f>
        <v/>
      </c>
      <c r="D9" t="n">
        <v>0.00175</v>
      </c>
      <c r="E9">
        <f>IF(D9=0,a_cup*a_t+100,a_cup*(1-(1+D9)^(-a_t))/D9+100/(1+D9)^a_t)</f>
        <v/>
      </c>
      <c r="F9">
        <f>CEILING(max_inv/(E9/100),p_den)</f>
        <v/>
      </c>
      <c r="G9">
        <f>F9*E9/100</f>
        <v/>
      </c>
      <c r="H9">
        <f>caja-G9*(1+p_com)</f>
        <v/>
      </c>
      <c r="I9">
        <f>(G9*(1+D9)^a_t+H9*(1+reinv)^a_t)*(1+reinv)^(t_h-a_t)</f>
        <v/>
      </c>
    </row>
    <row r="10">
      <c r="A10" s="74" t="inlineStr">
        <is>
          <t>mi_cupan</t>
        </is>
      </c>
      <c r="B10">
        <f>INDEX(u_cupan,m_row)</f>
        <v/>
      </c>
      <c r="D10" t="n">
        <v>0.002</v>
      </c>
      <c r="E10">
        <f>IF(D10=0,a_cup*a_t+100,a_cup*(1-(1+D10)^(-a_t))/D10+100/(1+D10)^a_t)</f>
        <v/>
      </c>
      <c r="F10">
        <f>CEILING(max_inv/(E10/100),p_den)</f>
        <v/>
      </c>
      <c r="G10">
        <f>F10*E10/100</f>
        <v/>
      </c>
      <c r="H10">
        <f>caja-G10*(1+p_com)</f>
        <v/>
      </c>
      <c r="I10">
        <f>(G10*(1+D10)^a_t+H10*(1+reinv)^a_t)*(1+reinv)^(t_h-a_t)</f>
        <v/>
      </c>
    </row>
    <row r="11">
      <c r="A11" s="74" t="inlineStr">
        <is>
          <t>mi_soc</t>
        </is>
      </c>
      <c r="B11">
        <f>INDEX(u_soc,m_row)</f>
        <v/>
      </c>
      <c r="D11" t="n">
        <v>0.00225</v>
      </c>
      <c r="E11">
        <f>IF(D11=0,a_cup*a_t+100,a_cup*(1-(1+D11)^(-a_t))/D11+100/(1+D11)^a_t)</f>
        <v/>
      </c>
      <c r="F11">
        <f>CEILING(max_inv/(E11/100),p_den)</f>
        <v/>
      </c>
      <c r="G11">
        <f>F11*E11/100</f>
        <v/>
      </c>
      <c r="H11">
        <f>caja-G11*(1+p_com)</f>
        <v/>
      </c>
      <c r="I11">
        <f>(G11*(1+D11)^a_t+H11*(1+reinv)^a_t)*(1+reinv)^(t_h-a_t)</f>
        <v/>
      </c>
    </row>
    <row r="12">
      <c r="A12" s="74" t="inlineStr">
        <is>
          <t>mi_div</t>
        </is>
      </c>
      <c r="B12">
        <f>INDEX(u_div,m_row)</f>
        <v/>
      </c>
      <c r="D12" t="n">
        <v>0.0025</v>
      </c>
      <c r="E12">
        <f>IF(D12=0,a_cup*a_t+100,a_cup*(1-(1+D12)^(-a_t))/D12+100/(1+D12)^a_t)</f>
        <v/>
      </c>
      <c r="F12">
        <f>CEILING(max_inv/(E12/100),p_den)</f>
        <v/>
      </c>
      <c r="G12">
        <f>F12*E12/100</f>
        <v/>
      </c>
      <c r="H12">
        <f>caja-G12*(1+p_com)</f>
        <v/>
      </c>
      <c r="I12">
        <f>(G12*(1+D12)^a_t+H12*(1+reinv)^a_t)*(1+reinv)^(t_h-a_t)</f>
        <v/>
      </c>
    </row>
    <row r="13">
      <c r="A13" s="74" t="inlineStr">
        <is>
          <t>mi_rank</t>
        </is>
      </c>
      <c r="B13">
        <f>INDEX(u_rank,m_row)</f>
        <v/>
      </c>
      <c r="D13" t="n">
        <v>0.00275</v>
      </c>
      <c r="E13">
        <f>IF(D13=0,a_cup*a_t+100,a_cup*(1-(1+D13)^(-a_t))/D13+100/(1+D13)^a_t)</f>
        <v/>
      </c>
      <c r="F13">
        <f>CEILING(max_inv/(E13/100),p_den)</f>
        <v/>
      </c>
      <c r="G13">
        <f>F13*E13/100</f>
        <v/>
      </c>
      <c r="H13">
        <f>caja-G13*(1+p_com)</f>
        <v/>
      </c>
      <c r="I13">
        <f>(G13*(1+D13)^a_t+H13*(1+reinv)^a_t)*(1+reinv)^(t_h-a_t)</f>
        <v/>
      </c>
    </row>
    <row r="14">
      <c r="A14" s="74" t="inlineStr">
        <is>
          <t>mi_isin</t>
        </is>
      </c>
      <c r="B14">
        <f>INDEX(u_isin,m_row)</f>
        <v/>
      </c>
      <c r="D14" t="n">
        <v>0.003</v>
      </c>
      <c r="E14">
        <f>IF(D14=0,a_cup*a_t+100,a_cup*(1-(1+D14)^(-a_t))/D14+100/(1+D14)^a_t)</f>
        <v/>
      </c>
      <c r="F14">
        <f>CEILING(max_inv/(E14/100),p_den)</f>
        <v/>
      </c>
      <c r="G14">
        <f>F14*E14/100</f>
        <v/>
      </c>
      <c r="H14">
        <f>caja-G14*(1+p_com)</f>
        <v/>
      </c>
      <c r="I14">
        <f>(G14*(1+D14)^a_t+H14*(1+reinv)^a_t)*(1+reinv)^(t_h-a_t)</f>
        <v/>
      </c>
    </row>
    <row r="15">
      <c r="A15" s="74" t="inlineStr">
        <is>
          <t>mi_cup</t>
        </is>
      </c>
      <c r="B15">
        <f>INDEX(u_cup,m_row)</f>
        <v/>
      </c>
      <c r="D15" t="n">
        <v>0.00325</v>
      </c>
      <c r="E15">
        <f>IF(D15=0,a_cup*a_t+100,a_cup*(1-(1+D15)^(-a_t))/D15+100/(1+D15)^a_t)</f>
        <v/>
      </c>
      <c r="F15">
        <f>CEILING(max_inv/(E15/100),p_den)</f>
        <v/>
      </c>
      <c r="G15">
        <f>F15*E15/100</f>
        <v/>
      </c>
      <c r="H15">
        <f>caja-G15*(1+p_com)</f>
        <v/>
      </c>
      <c r="I15">
        <f>(G15*(1+D15)^a_t+H15*(1+reinv)^a_t)*(1+reinv)^(t_h-a_t)</f>
        <v/>
      </c>
    </row>
    <row r="16">
      <c r="A16" s="74" t="inlineStr">
        <is>
          <t>mi_rango</t>
        </is>
      </c>
      <c r="B16">
        <f>INDEX(u_rango,m_row)</f>
        <v/>
      </c>
      <c r="D16" t="n">
        <v>0.0035</v>
      </c>
      <c r="E16">
        <f>IF(D16=0,a_cup*a_t+100,a_cup*(1-(1+D16)^(-a_t))/D16+100/(1+D16)^a_t)</f>
        <v/>
      </c>
      <c r="F16">
        <f>CEILING(max_inv/(E16/100),p_den)</f>
        <v/>
      </c>
      <c r="G16">
        <f>F16*E16/100</f>
        <v/>
      </c>
      <c r="H16">
        <f>caja-G16*(1+p_com)</f>
        <v/>
      </c>
      <c r="I16">
        <f>(G16*(1+D16)^a_t+H16*(1+reinv)^a_t)*(1+reinv)^(t_h-a_t)</f>
        <v/>
      </c>
    </row>
    <row r="17">
      <c r="A17" s="74" t="inlineStr">
        <is>
          <t>mi_emisor</t>
        </is>
      </c>
      <c r="B17">
        <f>INDEX(u_emisor,m_row)</f>
        <v/>
      </c>
      <c r="D17" t="n">
        <v>0.00375</v>
      </c>
      <c r="E17">
        <f>IF(D17=0,a_cup*a_t+100,a_cup*(1-(1+D17)^(-a_t))/D17+100/(1+D17)^a_t)</f>
        <v/>
      </c>
      <c r="F17">
        <f>CEILING(max_inv/(E17/100),p_den)</f>
        <v/>
      </c>
      <c r="G17">
        <f>F17*E17/100</f>
        <v/>
      </c>
      <c r="H17">
        <f>caja-G17*(1+p_com)</f>
        <v/>
      </c>
      <c r="I17">
        <f>(G17*(1+D17)^a_t+H17*(1+reinv)^a_t)*(1+reinv)^(t_h-a_t)</f>
        <v/>
      </c>
    </row>
    <row r="18">
      <c r="A18" s="74" t="inlineStr">
        <is>
          <t>a_yask</t>
        </is>
      </c>
      <c r="B18">
        <f>IF(prop_usar="Sí",prop_ytc,INDEX(u_yask,a_row))</f>
        <v/>
      </c>
      <c r="D18" t="n">
        <v>0.004</v>
      </c>
      <c r="E18">
        <f>IF(D18=0,a_cup*a_t+100,a_cup*(1-(1+D18)^(-a_t))/D18+100/(1+D18)^a_t)</f>
        <v/>
      </c>
      <c r="F18">
        <f>CEILING(max_inv/(E18/100),p_den)</f>
        <v/>
      </c>
      <c r="G18">
        <f>F18*E18/100</f>
        <v/>
      </c>
      <c r="H18">
        <f>caja-G18*(1+p_com)</f>
        <v/>
      </c>
      <c r="I18">
        <f>(G18*(1+D18)^a_t+H18*(1+reinv)^a_t)*(1+reinv)^(t_h-a_t)</f>
        <v/>
      </c>
    </row>
    <row r="19">
      <c r="A19" s="74" t="inlineStr">
        <is>
          <t>a_dias</t>
        </is>
      </c>
      <c r="B19">
        <f>IF(prop_usar="Sí",prop_call-p_hoy,INDEX(u_dias,a_row))</f>
        <v/>
      </c>
      <c r="D19" t="n">
        <v>0.00425</v>
      </c>
      <c r="E19">
        <f>IF(D19=0,a_cup*a_t+100,a_cup*(1-(1+D19)^(-a_t))/D19+100/(1+D19)^a_t)</f>
        <v/>
      </c>
      <c r="F19">
        <f>CEILING(max_inv/(E19/100),p_den)</f>
        <v/>
      </c>
      <c r="G19">
        <f>F19*E19/100</f>
        <v/>
      </c>
      <c r="H19">
        <f>caja-G19*(1+p_com)</f>
        <v/>
      </c>
      <c r="I19">
        <f>(G19*(1+D19)^a_t+H19*(1+reinv)^a_t)*(1+reinv)^(t_h-a_t)</f>
        <v/>
      </c>
    </row>
    <row r="20">
      <c r="A20" s="74" t="inlineStr">
        <is>
          <t>a_t</t>
        </is>
      </c>
      <c r="B20">
        <f>IF(prop_usar="Sí",a_dias/365,INDEX(u_t,a_row))</f>
        <v/>
      </c>
      <c r="D20" t="n">
        <v>0.0045</v>
      </c>
      <c r="E20">
        <f>IF(D20=0,a_cup*a_t+100,a_cup*(1-(1+D20)^(-a_t))/D20+100/(1+D20)^a_t)</f>
        <v/>
      </c>
      <c r="F20">
        <f>CEILING(max_inv/(E20/100),p_den)</f>
        <v/>
      </c>
      <c r="G20">
        <f>F20*E20/100</f>
        <v/>
      </c>
      <c r="H20">
        <f>caja-G20*(1+p_com)</f>
        <v/>
      </c>
      <c r="I20">
        <f>(G20*(1+D20)^a_t+H20*(1+reinv)^a_t)*(1+reinv)^(t_h-a_t)</f>
        <v/>
      </c>
    </row>
    <row r="21">
      <c r="A21" s="74" t="inlineStr">
        <is>
          <t>a_cup</t>
        </is>
      </c>
      <c r="B21">
        <f>IF(prop_usar="Sí",prop_cupon,INDEX(u_cup,a_row))</f>
        <v/>
      </c>
      <c r="D21" t="n">
        <v>0.00475</v>
      </c>
      <c r="E21">
        <f>IF(D21=0,a_cup*a_t+100,a_cup*(1-(1+D21)^(-a_t))/D21+100/(1+D21)^a_t)</f>
        <v/>
      </c>
      <c r="F21">
        <f>CEILING(max_inv/(E21/100),p_den)</f>
        <v/>
      </c>
      <c r="G21">
        <f>F21*E21/100</f>
        <v/>
      </c>
      <c r="H21">
        <f>caja-G21*(1+p_com)</f>
        <v/>
      </c>
      <c r="I21">
        <f>(G21*(1+D21)^a_t+H21*(1+reinv)^a_t)*(1+reinv)^(t_h-a_t)</f>
        <v/>
      </c>
    </row>
    <row r="22">
      <c r="A22" s="74" t="inlineStr">
        <is>
          <t>a_pask</t>
        </is>
      </c>
      <c r="B22">
        <f>IF(prop_usar="Sí",IF(prop_ytc=0,prop_cupon*a_t+100,prop_cupon*(1-(1+prop_ytc)^(-a_t))/prop_ytc+100/(1+prop_ytc)^a_t),INDEX(u_pask,a_row))</f>
        <v/>
      </c>
      <c r="D22" t="n">
        <v>0.005</v>
      </c>
      <c r="E22">
        <f>IF(D22=0,a_cup*a_t+100,a_cup*(1-(1+D22)^(-a_t))/D22+100/(1+D22)^a_t)</f>
        <v/>
      </c>
      <c r="F22">
        <f>CEILING(max_inv/(E22/100),p_den)</f>
        <v/>
      </c>
      <c r="G22">
        <f>F22*E22/100</f>
        <v/>
      </c>
      <c r="H22">
        <f>caja-G22*(1+p_com)</f>
        <v/>
      </c>
      <c r="I22">
        <f>(G22*(1+D22)^a_t+H22*(1+reinv)^a_t)*(1+reinv)^(t_h-a_t)</f>
        <v/>
      </c>
    </row>
    <row r="23">
      <c r="A23" s="74" t="inlineStr">
        <is>
          <t>a_emisor</t>
        </is>
      </c>
      <c r="B23">
        <f>IF(prop_usar="Sí","✎ "&amp;prop_nombre,INDEX(u_emisor,a_row))</f>
        <v/>
      </c>
      <c r="D23" t="n">
        <v>0.00525</v>
      </c>
      <c r="E23">
        <f>IF(D23=0,a_cup*a_t+100,a_cup*(1-(1+D23)^(-a_t))/D23+100/(1+D23)^a_t)</f>
        <v/>
      </c>
      <c r="F23">
        <f>CEILING(max_inv/(E23/100),p_den)</f>
        <v/>
      </c>
      <c r="G23">
        <f>F23*E23/100</f>
        <v/>
      </c>
      <c r="H23">
        <f>caja-G23*(1+p_com)</f>
        <v/>
      </c>
      <c r="I23">
        <f>(G23*(1+D23)^a_t+H23*(1+reinv)^a_t)*(1+reinv)^(t_h-a_t)</f>
        <v/>
      </c>
    </row>
    <row r="24">
      <c r="A24" s="74" t="inlineStr">
        <is>
          <t>a_rango</t>
        </is>
      </c>
      <c r="B24">
        <f>IF(prop_usar="Sí",prop_rango,INDEX(u_rango,a_row))</f>
        <v/>
      </c>
      <c r="D24" t="n">
        <v>0.0055</v>
      </c>
      <c r="E24">
        <f>IF(D24=0,a_cup*a_t+100,a_cup*(1-(1+D24)^(-a_t))/D24+100/(1+D24)^a_t)</f>
        <v/>
      </c>
      <c r="F24">
        <f>CEILING(max_inv/(E24/100),p_den)</f>
        <v/>
      </c>
      <c r="G24">
        <f>F24*E24/100</f>
        <v/>
      </c>
      <c r="H24">
        <f>caja-G24*(1+p_com)</f>
        <v/>
      </c>
      <c r="I24">
        <f>(G24*(1+D24)^a_t+H24*(1+reinv)^a_t)*(1+reinv)^(t_h-a_t)</f>
        <v/>
      </c>
    </row>
    <row r="25">
      <c r="A25" s="74" t="inlineStr">
        <is>
          <t>a_soc</t>
        </is>
      </c>
      <c r="B25">
        <f>IF(prop_usar="Sí","externo",INDEX(u_soc,a_row))</f>
        <v/>
      </c>
      <c r="D25" t="n">
        <v>0.00575</v>
      </c>
      <c r="E25">
        <f>IF(D25=0,a_cup*a_t+100,a_cup*(1-(1+D25)^(-a_t))/D25+100/(1+D25)^a_t)</f>
        <v/>
      </c>
      <c r="F25">
        <f>CEILING(max_inv/(E25/100),p_den)</f>
        <v/>
      </c>
      <c r="G25">
        <f>F25*E25/100</f>
        <v/>
      </c>
      <c r="H25">
        <f>caja-G25*(1+p_com)</f>
        <v/>
      </c>
      <c r="I25">
        <f>(G25*(1+D25)^a_t+H25*(1+reinv)^a_t)*(1+reinv)^(t_h-a_t)</f>
        <v/>
      </c>
    </row>
    <row r="26">
      <c r="A26" s="74" t="inlineStr">
        <is>
          <t>tasa_is</t>
        </is>
      </c>
      <c r="B26">
        <f>IF(OR(mi_soc="LRI",mi_soc="Shulaya"),0,0.25)</f>
        <v/>
      </c>
      <c r="D26" t="n">
        <v>0.006</v>
      </c>
      <c r="E26">
        <f>IF(D26=0,a_cup*a_t+100,a_cup*(1-(1+D26)^(-a_t))/D26+100/(1+D26)^a_t)</f>
        <v/>
      </c>
      <c r="F26">
        <f>CEILING(max_inv/(E26/100),p_den)</f>
        <v/>
      </c>
      <c r="G26">
        <f>F26*E26/100</f>
        <v/>
      </c>
      <c r="H26">
        <f>caja-G26*(1+p_com)</f>
        <v/>
      </c>
      <c r="I26">
        <f>(G26*(1+D26)^a_t+H26*(1+reinv)^a_t)*(1+reinv)^(t_h-a_t)</f>
        <v/>
      </c>
    </row>
    <row r="27">
      <c r="A27" s="74" t="inlineStr">
        <is>
          <t>t_h</t>
        </is>
      </c>
      <c r="B27">
        <f>MAX(mi_t,a_t)</f>
        <v/>
      </c>
      <c r="D27" t="n">
        <v>0.00625</v>
      </c>
      <c r="E27">
        <f>IF(D27=0,a_cup*a_t+100,a_cup*(1-(1+D27)^(-a_t))/D27+100/(1+D27)^a_t)</f>
        <v/>
      </c>
      <c r="F27">
        <f>CEILING(max_inv/(E27/100),p_den)</f>
        <v/>
      </c>
      <c r="G27">
        <f>F27*E27/100</f>
        <v/>
      </c>
      <c r="H27">
        <f>caja-G27*(1+p_com)</f>
        <v/>
      </c>
      <c r="I27">
        <f>(G27*(1+D27)^a_t+H27*(1+reinv)^a_t)*(1+reinv)^(t_h-a_t)</f>
        <v/>
      </c>
    </row>
    <row r="28">
      <c r="A28" s="74" t="inlineStr">
        <is>
          <t>obj_a</t>
        </is>
      </c>
      <c r="B28">
        <f>a_t*365</f>
        <v/>
      </c>
      <c r="D28" t="n">
        <v>0.0065</v>
      </c>
      <c r="E28">
        <f>IF(D28=0,a_cup*a_t+100,a_cup*(1-(1+D28)^(-a_t))/D28+100/(1+D28)^a_t)</f>
        <v/>
      </c>
      <c r="F28">
        <f>CEILING(max_inv/(E28/100),p_den)</f>
        <v/>
      </c>
      <c r="G28">
        <f>F28*E28/100</f>
        <v/>
      </c>
      <c r="H28">
        <f>caja-G28*(1+p_com)</f>
        <v/>
      </c>
      <c r="I28">
        <f>(G28*(1+D28)^a_t+H28*(1+reinv)^a_t)*(1+reinv)^(t_h-a_t)</f>
        <v/>
      </c>
    </row>
    <row r="29">
      <c r="A29" s="74" t="inlineStr">
        <is>
          <t>reinv_auto</t>
        </is>
      </c>
      <c r="B29">
        <f>IFERROR(SUMPRODUCT((ABS(u_dias-obj_a)&lt;=182)*(u_yask&gt;0)*u_yask*u_vm)/SUMPRODUCT((ABS(u_dias-obj_a)&lt;=182)*(u_yask&gt;0)*u_vm),p_eur)</f>
        <v/>
      </c>
      <c r="D29" t="n">
        <v>0.00675</v>
      </c>
      <c r="E29">
        <f>IF(D29=0,a_cup*a_t+100,a_cup*(1-(1+D29)^(-a_t))/D29+100/(1+D29)^a_t)</f>
        <v/>
      </c>
      <c r="F29">
        <f>CEILING(max_inv/(E29/100),p_den)</f>
        <v/>
      </c>
      <c r="G29">
        <f>F29*E29/100</f>
        <v/>
      </c>
      <c r="H29">
        <f>caja-G29*(1+p_com)</f>
        <v/>
      </c>
      <c r="I29">
        <f>(G29*(1+D29)^a_t+H29*(1+reinv)^a_t)*(1+reinv)^(t_h-a_t)</f>
        <v/>
      </c>
    </row>
    <row r="30">
      <c r="A30" s="74" t="inlineStr">
        <is>
          <t>reinv</t>
        </is>
      </c>
      <c r="B30">
        <f>IF(p_reinv_manual="",reinv_auto,p_reinv_manual)</f>
        <v/>
      </c>
      <c r="D30" t="n">
        <v>0.007</v>
      </c>
      <c r="E30">
        <f>IF(D30=0,a_cup*a_t+100,a_cup*(1-(1+D30)^(-a_t))/D30+100/(1+D30)^a_t)</f>
        <v/>
      </c>
      <c r="F30">
        <f>CEILING(max_inv/(E30/100),p_den)</f>
        <v/>
      </c>
      <c r="G30">
        <f>F30*E30/100</f>
        <v/>
      </c>
      <c r="H30">
        <f>caja-G30*(1+p_com)</f>
        <v/>
      </c>
      <c r="I30">
        <f>(G30*(1+D30)^a_t+H30*(1+reinv)^a_t)*(1+reinv)^(t_h-a_t)</f>
        <v/>
      </c>
    </row>
    <row r="31">
      <c r="A31" s="74" t="inlineStr">
        <is>
          <t>coste</t>
        </is>
      </c>
      <c r="B31">
        <f>mi_nom*mi_pe/100</f>
        <v/>
      </c>
      <c r="D31" t="n">
        <v>0.00725</v>
      </c>
      <c r="E31">
        <f>IF(D31=0,a_cup*a_t+100,a_cup*(1-(1+D31)^(-a_t))/D31+100/(1+D31)^a_t)</f>
        <v/>
      </c>
      <c r="F31">
        <f>CEILING(max_inv/(E31/100),p_den)</f>
        <v/>
      </c>
      <c r="G31">
        <f>F31*E31/100</f>
        <v/>
      </c>
      <c r="H31">
        <f>caja-G31*(1+p_com)</f>
        <v/>
      </c>
      <c r="I31">
        <f>(G31*(1+D31)^a_t+H31*(1+reinv)^a_t)*(1+reinv)^(t_h-a_t)</f>
        <v/>
      </c>
    </row>
    <row r="32">
      <c r="A32" s="74" t="inlineStr">
        <is>
          <t>vm</t>
        </is>
      </c>
      <c r="B32">
        <f>mi_nom*mi_pb/100</f>
        <v/>
      </c>
      <c r="D32" t="n">
        <v>0.0075</v>
      </c>
      <c r="E32">
        <f>IF(D32=0,a_cup*a_t+100,a_cup*(1-(1+D32)^(-a_t))/D32+100/(1+D32)^a_t)</f>
        <v/>
      </c>
      <c r="F32">
        <f>CEILING(max_inv/(E32/100),p_den)</f>
        <v/>
      </c>
      <c r="G32">
        <f>F32*E32/100</f>
        <v/>
      </c>
      <c r="H32">
        <f>caja-G32*(1+p_com)</f>
        <v/>
      </c>
      <c r="I32">
        <f>(G32*(1+D32)^a_t+H32*(1+reinv)^a_t)*(1+reinv)^(t_h-a_t)</f>
        <v/>
      </c>
    </row>
    <row r="33">
      <c r="A33" s="74" t="inlineStr">
        <is>
          <t>pl</t>
        </is>
      </c>
      <c r="B33">
        <f>vm-coste</f>
        <v/>
      </c>
      <c r="D33" t="n">
        <v>0.00775</v>
      </c>
      <c r="E33">
        <f>IF(D33=0,a_cup*a_t+100,a_cup*(1-(1+D33)^(-a_t))/D33+100/(1+D33)^a_t)</f>
        <v/>
      </c>
      <c r="F33">
        <f>CEILING(max_inv/(E33/100),p_den)</f>
        <v/>
      </c>
      <c r="G33">
        <f>F33*E33/100</f>
        <v/>
      </c>
      <c r="H33">
        <f>caja-G33*(1+p_com)</f>
        <v/>
      </c>
      <c r="I33">
        <f>(G33*(1+D33)^a_t+H33*(1+reinv)^a_t)*(1+reinv)^(t_h-a_t)</f>
        <v/>
      </c>
    </row>
    <row r="34">
      <c r="A34" s="74" t="inlineStr">
        <is>
          <t>com_venta</t>
        </is>
      </c>
      <c r="B34">
        <f>vm*p_com</f>
        <v/>
      </c>
      <c r="D34" t="n">
        <v>0.008</v>
      </c>
      <c r="E34">
        <f>IF(D34=0,a_cup*a_t+100,a_cup*(1-(1+D34)^(-a_t))/D34+100/(1+D34)^a_t)</f>
        <v/>
      </c>
      <c r="F34">
        <f>CEILING(max_inv/(E34/100),p_den)</f>
        <v/>
      </c>
      <c r="G34">
        <f>F34*E34/100</f>
        <v/>
      </c>
      <c r="H34">
        <f>caja-G34*(1+p_com)</f>
        <v/>
      </c>
      <c r="I34">
        <f>(G34*(1+D34)^a_t+H34*(1+reinv)^a_t)*(1+reinv)^(t_h-a_t)</f>
        <v/>
      </c>
    </row>
    <row r="35">
      <c r="A35" s="74" t="inlineStr">
        <is>
          <t>imp_venta</t>
        </is>
      </c>
      <c r="B35">
        <f>tasa_is*MAX(0,pl-com_venta)</f>
        <v/>
      </c>
      <c r="D35" t="n">
        <v>0.00825</v>
      </c>
      <c r="E35">
        <f>IF(D35=0,a_cup*a_t+100,a_cup*(1-(1+D35)^(-a_t))/D35+100/(1+D35)^a_t)</f>
        <v/>
      </c>
      <c r="F35">
        <f>CEILING(max_inv/(E35/100),p_den)</f>
        <v/>
      </c>
      <c r="G35">
        <f>F35*E35/100</f>
        <v/>
      </c>
      <c r="H35">
        <f>caja-G35*(1+p_com)</f>
        <v/>
      </c>
      <c r="I35">
        <f>(G35*(1+D35)^a_t+H35*(1+reinv)^a_t)*(1+reinv)^(t_h-a_t)</f>
        <v/>
      </c>
    </row>
    <row r="36">
      <c r="A36" s="74" t="inlineStr">
        <is>
          <t>caja</t>
        </is>
      </c>
      <c r="B36">
        <f>vm-com_venta-imp_venta</f>
        <v/>
      </c>
      <c r="D36" t="n">
        <v>0.008500000000000001</v>
      </c>
      <c r="E36">
        <f>IF(D36=0,a_cup*a_t+100,a_cup*(1-(1+D36)^(-a_t))/D36+100/(1+D36)^a_t)</f>
        <v/>
      </c>
      <c r="F36">
        <f>CEILING(max_inv/(E36/100),p_den)</f>
        <v/>
      </c>
      <c r="G36">
        <f>F36*E36/100</f>
        <v/>
      </c>
      <c r="H36">
        <f>caja-G36*(1+p_com)</f>
        <v/>
      </c>
      <c r="I36">
        <f>(G36*(1+D36)^a_t+H36*(1+reinv)^a_t)*(1+reinv)^(t_h-a_t)</f>
        <v/>
      </c>
    </row>
    <row r="37">
      <c r="A37" s="74" t="inlineStr">
        <is>
          <t>max_inv</t>
        </is>
      </c>
      <c r="B37">
        <f>caja/(1+p_com)</f>
        <v/>
      </c>
      <c r="D37" t="n">
        <v>0.008750000000000001</v>
      </c>
      <c r="E37">
        <f>IF(D37=0,a_cup*a_t+100,a_cup*(1-(1+D37)^(-a_t))/D37+100/(1+D37)^a_t)</f>
        <v/>
      </c>
      <c r="F37">
        <f>CEILING(max_inv/(E37/100),p_den)</f>
        <v/>
      </c>
      <c r="G37">
        <f>F37*E37/100</f>
        <v/>
      </c>
      <c r="H37">
        <f>caja-G37*(1+p_com)</f>
        <v/>
      </c>
      <c r="I37">
        <f>(G37*(1+D37)^a_t+H37*(1+reinv)^a_t)*(1+reinv)^(t_h-a_t)</f>
        <v/>
      </c>
    </row>
    <row r="38">
      <c r="A38" s="74" t="inlineStr">
        <is>
          <t>nom_nuevo</t>
        </is>
      </c>
      <c r="B38">
        <f>CEILING(max_inv/(a_pask/100),p_den)</f>
        <v/>
      </c>
      <c r="D38" t="n">
        <v>0.008999999999999999</v>
      </c>
      <c r="E38">
        <f>IF(D38=0,a_cup*a_t+100,a_cup*(1-(1+D38)^(-a_t))/D38+100/(1+D38)^a_t)</f>
        <v/>
      </c>
      <c r="F38">
        <f>CEILING(max_inv/(E38/100),p_den)</f>
        <v/>
      </c>
      <c r="G38">
        <f>F38*E38/100</f>
        <v/>
      </c>
      <c r="H38">
        <f>caja-G38*(1+p_com)</f>
        <v/>
      </c>
      <c r="I38">
        <f>(G38*(1+D38)^a_t+H38*(1+reinv)^a_t)*(1+reinv)^(t_h-a_t)</f>
        <v/>
      </c>
    </row>
    <row r="39">
      <c r="A39" s="74" t="inlineStr">
        <is>
          <t>invertido</t>
        </is>
      </c>
      <c r="B39">
        <f>nom_nuevo*a_pask/100</f>
        <v/>
      </c>
      <c r="D39" t="n">
        <v>0.00925</v>
      </c>
      <c r="E39">
        <f>IF(D39=0,a_cup*a_t+100,a_cup*(1-(1+D39)^(-a_t))/D39+100/(1+D39)^a_t)</f>
        <v/>
      </c>
      <c r="F39">
        <f>CEILING(max_inv/(E39/100),p_den)</f>
        <v/>
      </c>
      <c r="G39">
        <f>F39*E39/100</f>
        <v/>
      </c>
      <c r="H39">
        <f>caja-G39*(1+p_com)</f>
        <v/>
      </c>
      <c r="I39">
        <f>(G39*(1+D39)^a_t+H39*(1+reinv)^a_t)*(1+reinv)^(t_h-a_t)</f>
        <v/>
      </c>
    </row>
    <row r="40">
      <c r="A40" s="74" t="inlineStr">
        <is>
          <t>residual</t>
        </is>
      </c>
      <c r="B40">
        <f>caja-invertido*(1+p_com)</f>
        <v/>
      </c>
      <c r="D40" t="n">
        <v>0.0095</v>
      </c>
      <c r="E40">
        <f>IF(D40=0,a_cup*a_t+100,a_cup*(1-(1+D40)^(-a_t))/D40+100/(1+D40)^a_t)</f>
        <v/>
      </c>
      <c r="F40">
        <f>CEILING(max_inv/(E40/100),p_den)</f>
        <v/>
      </c>
      <c r="G40">
        <f>F40*E40/100</f>
        <v/>
      </c>
      <c r="H40">
        <f>caja-G40*(1+p_com)</f>
        <v/>
      </c>
      <c r="I40">
        <f>(G40*(1+D40)^a_t+H40*(1+reinv)^a_t)*(1+reinv)^(t_h-a_t)</f>
        <v/>
      </c>
    </row>
    <row r="41">
      <c r="A41" s="74" t="inlineStr">
        <is>
          <t>vf_alt</t>
        </is>
      </c>
      <c r="B41">
        <f>invertido*(1+a_yask)^a_t+residual*(1+reinv)^a_t</f>
        <v/>
      </c>
      <c r="D41" t="n">
        <v>0.00975</v>
      </c>
      <c r="E41">
        <f>IF(D41=0,a_cup*a_t+100,a_cup*(1-(1+D41)^(-a_t))/D41+100/(1+D41)^a_t)</f>
        <v/>
      </c>
      <c r="F41">
        <f>CEILING(max_inv/(E41/100),p_den)</f>
        <v/>
      </c>
      <c r="G41">
        <f>F41*E41/100</f>
        <v/>
      </c>
      <c r="H41">
        <f>caja-G41*(1+p_com)</f>
        <v/>
      </c>
      <c r="I41">
        <f>(G41*(1+D41)^a_t+H41*(1+reinv)^a_t)*(1+reinv)^(t_h-a_t)</f>
        <v/>
      </c>
    </row>
    <row r="42">
      <c r="A42" s="74" t="inlineStr">
        <is>
          <t>vf_rot</t>
        </is>
      </c>
      <c r="B42">
        <f>vf_alt*(1+reinv)^(t_h-a_t)</f>
        <v/>
      </c>
      <c r="D42" t="n">
        <v>0.01</v>
      </c>
      <c r="E42">
        <f>IF(D42=0,a_cup*a_t+100,a_cup*(1-(1+D42)^(-a_t))/D42+100/(1+D42)^a_t)</f>
        <v/>
      </c>
      <c r="F42">
        <f>CEILING(max_inv/(E42/100),p_den)</f>
        <v/>
      </c>
      <c r="G42">
        <f>F42*E42/100</f>
        <v/>
      </c>
      <c r="H42">
        <f>caja-G42*(1+p_com)</f>
        <v/>
      </c>
      <c r="I42">
        <f>(G42*(1+D42)^a_t+H42*(1+reinv)^a_t)*(1+reinv)^(t_h-a_t)</f>
        <v/>
      </c>
    </row>
    <row r="43">
      <c r="A43" s="74" t="inlineStr">
        <is>
          <t>cupones</t>
        </is>
      </c>
      <c r="B43">
        <f>IF(reinv=0,mi_cupan*mi_t,mi_cupan*((1+reinv)^mi_t-1)/reinv)</f>
        <v/>
      </c>
      <c r="D43" t="n">
        <v>0.01025</v>
      </c>
      <c r="E43">
        <f>IF(D43=0,a_cup*a_t+100,a_cup*(1-(1+D43)^(-a_t))/D43+100/(1+D43)^a_t)</f>
        <v/>
      </c>
      <c r="F43">
        <f>CEILING(max_inv/(E43/100),p_den)</f>
        <v/>
      </c>
      <c r="G43">
        <f>F43*E43/100</f>
        <v/>
      </c>
      <c r="H43">
        <f>caja-G43*(1+p_com)</f>
        <v/>
      </c>
      <c r="I43">
        <f>(G43*(1+D43)^a_t+H43*(1+reinv)^a_t)*(1+reinv)^(t_h-a_t)</f>
        <v/>
      </c>
    </row>
    <row r="44">
      <c r="A44" s="74" t="inlineStr">
        <is>
          <t>imp_man</t>
        </is>
      </c>
      <c r="B44">
        <f>tasa_is*MAX(0,mi_nom*(100-mi_pe)/100)</f>
        <v/>
      </c>
      <c r="D44" t="n">
        <v>0.0105</v>
      </c>
      <c r="E44">
        <f>IF(D44=0,a_cup*a_t+100,a_cup*(1-(1+D44)^(-a_t))/D44+100/(1+D44)^a_t)</f>
        <v/>
      </c>
      <c r="F44">
        <f>CEILING(max_inv/(E44/100),p_den)</f>
        <v/>
      </c>
      <c r="G44">
        <f>F44*E44/100</f>
        <v/>
      </c>
      <c r="H44">
        <f>caja-G44*(1+p_com)</f>
        <v/>
      </c>
      <c r="I44">
        <f>(G44*(1+D44)^a_t+H44*(1+reinv)^a_t)*(1+reinv)^(t_h-a_t)</f>
        <v/>
      </c>
    </row>
    <row r="45">
      <c r="A45" s="74" t="inlineStr">
        <is>
          <t>vf_call</t>
        </is>
      </c>
      <c r="B45">
        <f>mi_nom+cupones-imp_man</f>
        <v/>
      </c>
      <c r="D45" t="n">
        <v>0.01075</v>
      </c>
      <c r="E45">
        <f>IF(D45=0,a_cup*a_t+100,a_cup*(1-(1+D45)^(-a_t))/D45+100/(1+D45)^a_t)</f>
        <v/>
      </c>
      <c r="F45">
        <f>CEILING(max_inv/(E45/100),p_den)</f>
        <v/>
      </c>
      <c r="G45">
        <f>F45*E45/100</f>
        <v/>
      </c>
      <c r="H45">
        <f>caja-G45*(1+p_com)</f>
        <v/>
      </c>
      <c r="I45">
        <f>(G45*(1+D45)^a_t+H45*(1+reinv)^a_t)*(1+reinv)^(t_h-a_t)</f>
        <v/>
      </c>
    </row>
    <row r="46">
      <c r="A46" s="74" t="inlineStr">
        <is>
          <t>vf_man</t>
        </is>
      </c>
      <c r="B46">
        <f>vf_call*(1+reinv)^(t_h-mi_t)</f>
        <v/>
      </c>
      <c r="D46" t="n">
        <v>0.011</v>
      </c>
      <c r="E46">
        <f>IF(D46=0,a_cup*a_t+100,a_cup*(1-(1+D46)^(-a_t))/D46+100/(1+D46)^a_t)</f>
        <v/>
      </c>
      <c r="F46">
        <f>CEILING(max_inv/(E46/100),p_den)</f>
        <v/>
      </c>
      <c r="G46">
        <f>F46*E46/100</f>
        <v/>
      </c>
      <c r="H46">
        <f>caja-G46*(1+p_com)</f>
        <v/>
      </c>
      <c r="I46">
        <f>(G46*(1+D46)^a_t+H46*(1+reinv)^a_t)*(1+reinv)^(t_h-a_t)</f>
        <v/>
      </c>
    </row>
    <row r="47">
      <c r="A47" s="74" t="inlineStr">
        <is>
          <t>ann_rot</t>
        </is>
      </c>
      <c r="B47">
        <f>(vf_rot/vm)^(1/t_h)-1</f>
        <v/>
      </c>
      <c r="D47" t="n">
        <v>0.01125</v>
      </c>
      <c r="E47">
        <f>IF(D47=0,a_cup*a_t+100,a_cup*(1-(1+D47)^(-a_t))/D47+100/(1+D47)^a_t)</f>
        <v/>
      </c>
      <c r="F47">
        <f>CEILING(max_inv/(E47/100),p_den)</f>
        <v/>
      </c>
      <c r="G47">
        <f>F47*E47/100</f>
        <v/>
      </c>
      <c r="H47">
        <f>caja-G47*(1+p_com)</f>
        <v/>
      </c>
      <c r="I47">
        <f>(G47*(1+D47)^a_t+H47*(1+reinv)^a_t)*(1+reinv)^(t_h-a_t)</f>
        <v/>
      </c>
    </row>
    <row r="48">
      <c r="A48" s="74" t="inlineStr">
        <is>
          <t>ann_man</t>
        </is>
      </c>
      <c r="B48">
        <f>(vf_man/vm)^(1/t_h)-1</f>
        <v/>
      </c>
      <c r="D48" t="n">
        <v>0.0115</v>
      </c>
      <c r="E48">
        <f>IF(D48=0,a_cup*a_t+100,a_cup*(1-(1+D48)^(-a_t))/D48+100/(1+D48)^a_t)</f>
        <v/>
      </c>
      <c r="F48">
        <f>CEILING(max_inv/(E48/100),p_den)</f>
        <v/>
      </c>
      <c r="G48">
        <f>F48*E48/100</f>
        <v/>
      </c>
      <c r="H48">
        <f>caja-G48*(1+p_com)</f>
        <v/>
      </c>
      <c r="I48">
        <f>(G48*(1+D48)^a_t+H48*(1+reinv)^a_t)*(1+reinv)^(t_h-a_t)</f>
        <v/>
      </c>
    </row>
    <row r="49">
      <c r="A49" s="74" t="inlineStr">
        <is>
          <t>ben</t>
        </is>
      </c>
      <c r="B49">
        <f>vf_rot-vf_man</f>
        <v/>
      </c>
      <c r="D49" t="n">
        <v>0.01175</v>
      </c>
      <c r="E49">
        <f>IF(D49=0,a_cup*a_t+100,a_cup*(1-(1+D49)^(-a_t))/D49+100/(1+D49)^a_t)</f>
        <v/>
      </c>
      <c r="F49">
        <f>CEILING(max_inv/(E49/100),p_den)</f>
        <v/>
      </c>
      <c r="G49">
        <f>F49*E49/100</f>
        <v/>
      </c>
      <c r="H49">
        <f>caja-G49*(1+p_com)</f>
        <v/>
      </c>
      <c r="I49">
        <f>(G49*(1+D49)^a_t+H49*(1+reinv)^a_t)*(1+reinv)^(t_h-a_t)</f>
        <v/>
      </c>
    </row>
    <row r="50">
      <c r="A50" s="74" t="inlineStr">
        <is>
          <t>dpp</t>
        </is>
      </c>
      <c r="B50">
        <f>ann_rot-ann_man</f>
        <v/>
      </c>
      <c r="D50" t="n">
        <v>0.012</v>
      </c>
      <c r="E50">
        <f>IF(D50=0,a_cup*a_t+100,a_cup*(1-(1+D50)^(-a_t))/D50+100/(1+D50)^a_t)</f>
        <v/>
      </c>
      <c r="F50">
        <f>CEILING(max_inv/(E50/100),p_den)</f>
        <v/>
      </c>
      <c r="G50">
        <f>F50*E50/100</f>
        <v/>
      </c>
      <c r="H50">
        <f>caja-G50*(1+p_com)</f>
        <v/>
      </c>
      <c r="I50">
        <f>(G50*(1+D50)^a_t+H50*(1+reinv)^a_t)*(1+reinv)^(t_h-a_t)</f>
        <v/>
      </c>
    </row>
    <row r="51">
      <c r="A51" s="74" t="inlineStr">
        <is>
          <t>be_pos</t>
        </is>
      </c>
      <c r="B51">
        <f>IFERROR(MATCH(vf_man,bescan_vfr,1),0)</f>
        <v/>
      </c>
      <c r="D51" t="n">
        <v>0.01225</v>
      </c>
      <c r="E51">
        <f>IF(D51=0,a_cup*a_t+100,a_cup*(1-(1+D51)^(-a_t))/D51+100/(1+D51)^a_t)</f>
        <v/>
      </c>
      <c r="F51">
        <f>CEILING(max_inv/(E51/100),p_den)</f>
        <v/>
      </c>
      <c r="G51">
        <f>F51*E51/100</f>
        <v/>
      </c>
      <c r="H51">
        <f>caja-G51*(1+p_com)</f>
        <v/>
      </c>
      <c r="I51">
        <f>(G51*(1+D51)^a_t+H51*(1+reinv)^a_t)*(1+reinv)^(t_h-a_t)</f>
        <v/>
      </c>
    </row>
    <row r="52">
      <c r="A52" s="74" t="inlineStr">
        <is>
          <t>be_reach</t>
        </is>
      </c>
      <c r="B52">
        <f>IF(AND(be_pos&gt;=1,be_pos&lt;801),1,0)</f>
        <v/>
      </c>
      <c r="D52" t="n">
        <v>0.0125</v>
      </c>
      <c r="E52">
        <f>IF(D52=0,a_cup*a_t+100,a_cup*(1-(1+D52)^(-a_t))/D52+100/(1+D52)^a_t)</f>
        <v/>
      </c>
      <c r="F52">
        <f>CEILING(max_inv/(E52/100),p_den)</f>
        <v/>
      </c>
      <c r="G52">
        <f>F52*E52/100</f>
        <v/>
      </c>
      <c r="H52">
        <f>caja-G52*(1+p_com)</f>
        <v/>
      </c>
      <c r="I52">
        <f>(G52*(1+D52)^a_t+H52*(1+reinv)^a_t)*(1+reinv)^(t_h-a_t)</f>
        <v/>
      </c>
    </row>
    <row r="53">
      <c r="A53" s="74" t="inlineStr">
        <is>
          <t>be_lo_y</t>
        </is>
      </c>
      <c r="B53">
        <f>IF(be_pos=0,0,INDEX(bescan_y,be_pos))</f>
        <v/>
      </c>
      <c r="D53" t="n">
        <v>0.01275</v>
      </c>
      <c r="E53">
        <f>IF(D53=0,a_cup*a_t+100,a_cup*(1-(1+D53)^(-a_t))/D53+100/(1+D53)^a_t)</f>
        <v/>
      </c>
      <c r="F53">
        <f>CEILING(max_inv/(E53/100),p_den)</f>
        <v/>
      </c>
      <c r="G53">
        <f>F53*E53/100</f>
        <v/>
      </c>
      <c r="H53">
        <f>caja-G53*(1+p_com)</f>
        <v/>
      </c>
      <c r="I53">
        <f>(G53*(1+D53)^a_t+H53*(1+reinv)^a_t)*(1+reinv)^(t_h-a_t)</f>
        <v/>
      </c>
    </row>
    <row r="54">
      <c r="A54" s="74" t="inlineStr">
        <is>
          <t>be_lo_v</t>
        </is>
      </c>
      <c r="B54">
        <f>IF(be_pos=0,INDEX(bescan_vfr,1),INDEX(bescan_vfr,be_pos))</f>
        <v/>
      </c>
      <c r="D54" t="n">
        <v>0.013</v>
      </c>
      <c r="E54">
        <f>IF(D54=0,a_cup*a_t+100,a_cup*(1-(1+D54)^(-a_t))/D54+100/(1+D54)^a_t)</f>
        <v/>
      </c>
      <c r="F54">
        <f>CEILING(max_inv/(E54/100),p_den)</f>
        <v/>
      </c>
      <c r="G54">
        <f>F54*E54/100</f>
        <v/>
      </c>
      <c r="H54">
        <f>caja-G54*(1+p_com)</f>
        <v/>
      </c>
      <c r="I54">
        <f>(G54*(1+D54)^a_t+H54*(1+reinv)^a_t)*(1+reinv)^(t_h-a_t)</f>
        <v/>
      </c>
    </row>
    <row r="55">
      <c r="A55" s="74" t="inlineStr">
        <is>
          <t>be_hi_y</t>
        </is>
      </c>
      <c r="B55">
        <f>INDEX(bescan_y,MIN(be_pos+1,801))</f>
        <v/>
      </c>
      <c r="D55" t="n">
        <v>0.01325</v>
      </c>
      <c r="E55">
        <f>IF(D55=0,a_cup*a_t+100,a_cup*(1-(1+D55)^(-a_t))/D55+100/(1+D55)^a_t)</f>
        <v/>
      </c>
      <c r="F55">
        <f>CEILING(max_inv/(E55/100),p_den)</f>
        <v/>
      </c>
      <c r="G55">
        <f>F55*E55/100</f>
        <v/>
      </c>
      <c r="H55">
        <f>caja-G55*(1+p_com)</f>
        <v/>
      </c>
      <c r="I55">
        <f>(G55*(1+D55)^a_t+H55*(1+reinv)^a_t)*(1+reinv)^(t_h-a_t)</f>
        <v/>
      </c>
    </row>
    <row r="56">
      <c r="A56" s="74" t="inlineStr">
        <is>
          <t>be_hi_v</t>
        </is>
      </c>
      <c r="B56">
        <f>INDEX(bescan_vfr,MIN(be_pos+1,801))</f>
        <v/>
      </c>
      <c r="D56" t="n">
        <v>0.0135</v>
      </c>
      <c r="E56">
        <f>IF(D56=0,a_cup*a_t+100,a_cup*(1-(1+D56)^(-a_t))/D56+100/(1+D56)^a_t)</f>
        <v/>
      </c>
      <c r="F56">
        <f>CEILING(max_inv/(E56/100),p_den)</f>
        <v/>
      </c>
      <c r="G56">
        <f>F56*E56/100</f>
        <v/>
      </c>
      <c r="H56">
        <f>caja-G56*(1+p_com)</f>
        <v/>
      </c>
      <c r="I56">
        <f>(G56*(1+D56)^a_t+H56*(1+reinv)^a_t)*(1+reinv)^(t_h-a_t)</f>
        <v/>
      </c>
    </row>
    <row r="57">
      <c r="A57" s="74" t="inlineStr">
        <is>
          <t>break_even</t>
        </is>
      </c>
      <c r="B57">
        <f>IF(be_pos=0,0,IF(be_reach=0,0.2,be_lo_y+(vf_man-be_lo_v)/(be_hi_v-be_lo_v)*(be_hi_y-be_lo_y)))</f>
        <v/>
      </c>
      <c r="D57" t="n">
        <v>0.01375</v>
      </c>
      <c r="E57">
        <f>IF(D57=0,a_cup*a_t+100,a_cup*(1-(1+D57)^(-a_t))/D57+100/(1+D57)^a_t)</f>
        <v/>
      </c>
      <c r="F57">
        <f>CEILING(max_inv/(E57/100),p_den)</f>
        <v/>
      </c>
      <c r="G57">
        <f>F57*E57/100</f>
        <v/>
      </c>
      <c r="H57">
        <f>caja-G57*(1+p_com)</f>
        <v/>
      </c>
      <c r="I57">
        <f>(G57*(1+D57)^a_t+H57*(1+reinv)^a_t)*(1+reinv)^(t_h-a_t)</f>
        <v/>
      </c>
    </row>
    <row r="58">
      <c r="A58" s="74" t="inlineStr">
        <is>
          <t>prop_ok</t>
        </is>
      </c>
      <c r="B58">
        <f>IF(prop_usar="Sí",IF(OR(prop_ytc="",prop_call=""),0,1),1)</f>
        <v/>
      </c>
      <c r="D58" t="n">
        <v>0.014</v>
      </c>
      <c r="E58">
        <f>IF(D58=0,a_cup*a_t+100,a_cup*(1-(1+D58)^(-a_t))/D58+100/(1+D58)^a_t)</f>
        <v/>
      </c>
      <c r="F58">
        <f>CEILING(max_inv/(E58/100),p_den)</f>
        <v/>
      </c>
      <c r="G58">
        <f>F58*E58/100</f>
        <v/>
      </c>
      <c r="H58">
        <f>caja-G58*(1+p_com)</f>
        <v/>
      </c>
      <c r="I58">
        <f>(G58*(1+D58)^a_t+H58*(1+reinv)^a_t)*(1+reinv)^(t_h-a_t)</f>
        <v/>
      </c>
    </row>
    <row r="59">
      <c r="A59" s="74" t="inlineStr">
        <is>
          <t>d_plazo</t>
        </is>
      </c>
      <c r="B59">
        <f>invertido*((1+a_yask)^a_t*(1+reinv)^(t_h-a_t)-(1+a_yask)^mi_t*(1+reinv)^(t_h-mi_t))</f>
        <v/>
      </c>
      <c r="D59" t="n">
        <v>0.01425</v>
      </c>
      <c r="E59">
        <f>IF(D59=0,a_cup*a_t+100,a_cup*(1-(1+D59)^(-a_t))/D59+100/(1+D59)^a_t)</f>
        <v/>
      </c>
      <c r="F59">
        <f>CEILING(max_inv/(E59/100),p_den)</f>
        <v/>
      </c>
      <c r="G59">
        <f>F59*E59/100</f>
        <v/>
      </c>
      <c r="H59">
        <f>caja-G59*(1+p_com)</f>
        <v/>
      </c>
      <c r="I59">
        <f>(G59*(1+D59)^a_t+H59*(1+reinv)^a_t)*(1+reinv)^(t_h-a_t)</f>
        <v/>
      </c>
    </row>
    <row r="60">
      <c r="A60" s="74" t="inlineStr">
        <is>
          <t>d_rent</t>
        </is>
      </c>
      <c r="B60">
        <f>ben-d_plazo</f>
        <v/>
      </c>
      <c r="D60" t="n">
        <v>0.0145</v>
      </c>
      <c r="E60">
        <f>IF(D60=0,a_cup*a_t+100,a_cup*(1-(1+D60)^(-a_t))/D60+100/(1+D60)^a_t)</f>
        <v/>
      </c>
      <c r="F60">
        <f>CEILING(max_inv/(E60/100),p_den)</f>
        <v/>
      </c>
      <c r="G60">
        <f>F60*E60/100</f>
        <v/>
      </c>
      <c r="H60">
        <f>caja-G60*(1+p_com)</f>
        <v/>
      </c>
      <c r="I60">
        <f>(G60*(1+D60)^a_t+H60*(1+reinv)^a_t)*(1+reinv)^(t_h-a_t)</f>
        <v/>
      </c>
    </row>
    <row r="61">
      <c r="A61" s="74" t="inlineStr">
        <is>
          <t>mejora</t>
        </is>
      </c>
      <c r="B61">
        <f>IF(a_t&gt;=mi_t,d_rent,ben)</f>
        <v/>
      </c>
      <c r="D61" t="n">
        <v>0.01475</v>
      </c>
      <c r="E61">
        <f>IF(D61=0,a_cup*a_t+100,a_cup*(1-(1+D61)^(-a_t))/D61+100/(1+D61)^a_t)</f>
        <v/>
      </c>
      <c r="F61">
        <f>CEILING(max_inv/(E61/100),p_den)</f>
        <v/>
      </c>
      <c r="G61">
        <f>F61*E61/100</f>
        <v/>
      </c>
      <c r="H61">
        <f>caja-G61*(1+p_com)</f>
        <v/>
      </c>
      <c r="I61">
        <f>(G61*(1+D61)^a_t+H61*(1+reinv)^a_t)*(1+reinv)^(t_h-a_t)</f>
        <v/>
      </c>
    </row>
    <row r="62">
      <c r="A62" s="74" t="inlineStr">
        <is>
          <t>pl_neto</t>
        </is>
      </c>
      <c r="B62">
        <f>pl-imp_venta</f>
        <v/>
      </c>
      <c r="D62" t="n">
        <v>0.015</v>
      </c>
      <c r="E62">
        <f>IF(D62=0,a_cup*a_t+100,a_cup*(1-(1+D62)^(-a_t))/D62+100/(1+D62)^a_t)</f>
        <v/>
      </c>
      <c r="F62">
        <f>CEILING(max_inv/(E62/100),p_den)</f>
        <v/>
      </c>
      <c r="G62">
        <f>F62*E62/100</f>
        <v/>
      </c>
      <c r="H62">
        <f>caja-G62*(1+p_com)</f>
        <v/>
      </c>
      <c r="I62">
        <f>(G62*(1+D62)^a_t+H62*(1+reinv)^a_t)*(1+reinv)^(t_h-a_t)</f>
        <v/>
      </c>
    </row>
    <row r="63">
      <c r="A63" s="74" t="inlineStr">
        <is>
          <t>pl_gain</t>
        </is>
      </c>
      <c r="B63">
        <f>(pl-imp_venta)*((1+a_yask)^a_t*(1+reinv)^(t_h-a_t)-1)</f>
        <v/>
      </c>
      <c r="D63" t="n">
        <v>0.01525</v>
      </c>
      <c r="E63">
        <f>IF(D63=0,a_cup*a_t+100,a_cup*(1-(1+D63)^(-a_t))/D63+100/(1+D63)^a_t)</f>
        <v/>
      </c>
      <c r="F63">
        <f>CEILING(max_inv/(E63/100),p_den)</f>
        <v/>
      </c>
      <c r="G63">
        <f>F63*E63/100</f>
        <v/>
      </c>
      <c r="H63">
        <f>caja-G63*(1+p_com)</f>
        <v/>
      </c>
      <c r="I63">
        <f>(G63*(1+D63)^a_t+H63*(1+reinv)^a_t)*(1+reinv)^(t_h-a_t)</f>
        <v/>
      </c>
    </row>
    <row r="64">
      <c r="D64" t="n">
        <v>0.0155</v>
      </c>
      <c r="E64">
        <f>IF(D64=0,a_cup*a_t+100,a_cup*(1-(1+D64)^(-a_t))/D64+100/(1+D64)^a_t)</f>
        <v/>
      </c>
      <c r="F64">
        <f>CEILING(max_inv/(E64/100),p_den)</f>
        <v/>
      </c>
      <c r="G64">
        <f>F64*E64/100</f>
        <v/>
      </c>
      <c r="H64">
        <f>caja-G64*(1+p_com)</f>
        <v/>
      </c>
      <c r="I64">
        <f>(G64*(1+D64)^a_t+H64*(1+reinv)^a_t)*(1+reinv)^(t_h-a_t)</f>
        <v/>
      </c>
    </row>
    <row r="65">
      <c r="D65" t="n">
        <v>0.01575</v>
      </c>
      <c r="E65">
        <f>IF(D65=0,a_cup*a_t+100,a_cup*(1-(1+D65)^(-a_t))/D65+100/(1+D65)^a_t)</f>
        <v/>
      </c>
      <c r="F65">
        <f>CEILING(max_inv/(E65/100),p_den)</f>
        <v/>
      </c>
      <c r="G65">
        <f>F65*E65/100</f>
        <v/>
      </c>
      <c r="H65">
        <f>caja-G65*(1+p_com)</f>
        <v/>
      </c>
      <c r="I65">
        <f>(G65*(1+D65)^a_t+H65*(1+reinv)^a_t)*(1+reinv)^(t_h-a_t)</f>
        <v/>
      </c>
    </row>
    <row r="66">
      <c r="D66" t="n">
        <v>0.016</v>
      </c>
      <c r="E66">
        <f>IF(D66=0,a_cup*a_t+100,a_cup*(1-(1+D66)^(-a_t))/D66+100/(1+D66)^a_t)</f>
        <v/>
      </c>
      <c r="F66">
        <f>CEILING(max_inv/(E66/100),p_den)</f>
        <v/>
      </c>
      <c r="G66">
        <f>F66*E66/100</f>
        <v/>
      </c>
      <c r="H66">
        <f>caja-G66*(1+p_com)</f>
        <v/>
      </c>
      <c r="I66">
        <f>(G66*(1+D66)^a_t+H66*(1+reinv)^a_t)*(1+reinv)^(t_h-a_t)</f>
        <v/>
      </c>
    </row>
    <row r="67">
      <c r="D67" t="n">
        <v>0.01625</v>
      </c>
      <c r="E67">
        <f>IF(D67=0,a_cup*a_t+100,a_cup*(1-(1+D67)^(-a_t))/D67+100/(1+D67)^a_t)</f>
        <v/>
      </c>
      <c r="F67">
        <f>CEILING(max_inv/(E67/100),p_den)</f>
        <v/>
      </c>
      <c r="G67">
        <f>F67*E67/100</f>
        <v/>
      </c>
      <c r="H67">
        <f>caja-G67*(1+p_com)</f>
        <v/>
      </c>
      <c r="I67">
        <f>(G67*(1+D67)^a_t+H67*(1+reinv)^a_t)*(1+reinv)^(t_h-a_t)</f>
        <v/>
      </c>
    </row>
    <row r="68">
      <c r="D68" t="n">
        <v>0.0165</v>
      </c>
      <c r="E68">
        <f>IF(D68=0,a_cup*a_t+100,a_cup*(1-(1+D68)^(-a_t))/D68+100/(1+D68)^a_t)</f>
        <v/>
      </c>
      <c r="F68">
        <f>CEILING(max_inv/(E68/100),p_den)</f>
        <v/>
      </c>
      <c r="G68">
        <f>F68*E68/100</f>
        <v/>
      </c>
      <c r="H68">
        <f>caja-G68*(1+p_com)</f>
        <v/>
      </c>
      <c r="I68">
        <f>(G68*(1+D68)^a_t+H68*(1+reinv)^a_t)*(1+reinv)^(t_h-a_t)</f>
        <v/>
      </c>
    </row>
    <row r="69">
      <c r="D69" t="n">
        <v>0.01675</v>
      </c>
      <c r="E69">
        <f>IF(D69=0,a_cup*a_t+100,a_cup*(1-(1+D69)^(-a_t))/D69+100/(1+D69)^a_t)</f>
        <v/>
      </c>
      <c r="F69">
        <f>CEILING(max_inv/(E69/100),p_den)</f>
        <v/>
      </c>
      <c r="G69">
        <f>F69*E69/100</f>
        <v/>
      </c>
      <c r="H69">
        <f>caja-G69*(1+p_com)</f>
        <v/>
      </c>
      <c r="I69">
        <f>(G69*(1+D69)^a_t+H69*(1+reinv)^a_t)*(1+reinv)^(t_h-a_t)</f>
        <v/>
      </c>
    </row>
    <row r="70">
      <c r="D70" t="n">
        <v>0.017</v>
      </c>
      <c r="E70">
        <f>IF(D70=0,a_cup*a_t+100,a_cup*(1-(1+D70)^(-a_t))/D70+100/(1+D70)^a_t)</f>
        <v/>
      </c>
      <c r="F70">
        <f>CEILING(max_inv/(E70/100),p_den)</f>
        <v/>
      </c>
      <c r="G70">
        <f>F70*E70/100</f>
        <v/>
      </c>
      <c r="H70">
        <f>caja-G70*(1+p_com)</f>
        <v/>
      </c>
      <c r="I70">
        <f>(G70*(1+D70)^a_t+H70*(1+reinv)^a_t)*(1+reinv)^(t_h-a_t)</f>
        <v/>
      </c>
    </row>
    <row r="71">
      <c r="D71" t="n">
        <v>0.01725</v>
      </c>
      <c r="E71">
        <f>IF(D71=0,a_cup*a_t+100,a_cup*(1-(1+D71)^(-a_t))/D71+100/(1+D71)^a_t)</f>
        <v/>
      </c>
      <c r="F71">
        <f>CEILING(max_inv/(E71/100),p_den)</f>
        <v/>
      </c>
      <c r="G71">
        <f>F71*E71/100</f>
        <v/>
      </c>
      <c r="H71">
        <f>caja-G71*(1+p_com)</f>
        <v/>
      </c>
      <c r="I71">
        <f>(G71*(1+D71)^a_t+H71*(1+reinv)^a_t)*(1+reinv)^(t_h-a_t)</f>
        <v/>
      </c>
    </row>
    <row r="72">
      <c r="D72" t="n">
        <v>0.0175</v>
      </c>
      <c r="E72">
        <f>IF(D72=0,a_cup*a_t+100,a_cup*(1-(1+D72)^(-a_t))/D72+100/(1+D72)^a_t)</f>
        <v/>
      </c>
      <c r="F72">
        <f>CEILING(max_inv/(E72/100),p_den)</f>
        <v/>
      </c>
      <c r="G72">
        <f>F72*E72/100</f>
        <v/>
      </c>
      <c r="H72">
        <f>caja-G72*(1+p_com)</f>
        <v/>
      </c>
      <c r="I72">
        <f>(G72*(1+D72)^a_t+H72*(1+reinv)^a_t)*(1+reinv)^(t_h-a_t)</f>
        <v/>
      </c>
    </row>
    <row r="73">
      <c r="D73" t="n">
        <v>0.01775</v>
      </c>
      <c r="E73">
        <f>IF(D73=0,a_cup*a_t+100,a_cup*(1-(1+D73)^(-a_t))/D73+100/(1+D73)^a_t)</f>
        <v/>
      </c>
      <c r="F73">
        <f>CEILING(max_inv/(E73/100),p_den)</f>
        <v/>
      </c>
      <c r="G73">
        <f>F73*E73/100</f>
        <v/>
      </c>
      <c r="H73">
        <f>caja-G73*(1+p_com)</f>
        <v/>
      </c>
      <c r="I73">
        <f>(G73*(1+D73)^a_t+H73*(1+reinv)^a_t)*(1+reinv)^(t_h-a_t)</f>
        <v/>
      </c>
    </row>
    <row r="74">
      <c r="D74" t="n">
        <v>0.018</v>
      </c>
      <c r="E74">
        <f>IF(D74=0,a_cup*a_t+100,a_cup*(1-(1+D74)^(-a_t))/D74+100/(1+D74)^a_t)</f>
        <v/>
      </c>
      <c r="F74">
        <f>CEILING(max_inv/(E74/100),p_den)</f>
        <v/>
      </c>
      <c r="G74">
        <f>F74*E74/100</f>
        <v/>
      </c>
      <c r="H74">
        <f>caja-G74*(1+p_com)</f>
        <v/>
      </c>
      <c r="I74">
        <f>(G74*(1+D74)^a_t+H74*(1+reinv)^a_t)*(1+reinv)^(t_h-a_t)</f>
        <v/>
      </c>
    </row>
    <row r="75">
      <c r="D75" t="n">
        <v>0.01825</v>
      </c>
      <c r="E75">
        <f>IF(D75=0,a_cup*a_t+100,a_cup*(1-(1+D75)^(-a_t))/D75+100/(1+D75)^a_t)</f>
        <v/>
      </c>
      <c r="F75">
        <f>CEILING(max_inv/(E75/100),p_den)</f>
        <v/>
      </c>
      <c r="G75">
        <f>F75*E75/100</f>
        <v/>
      </c>
      <c r="H75">
        <f>caja-G75*(1+p_com)</f>
        <v/>
      </c>
      <c r="I75">
        <f>(G75*(1+D75)^a_t+H75*(1+reinv)^a_t)*(1+reinv)^(t_h-a_t)</f>
        <v/>
      </c>
    </row>
    <row r="76">
      <c r="D76" t="n">
        <v>0.0185</v>
      </c>
      <c r="E76">
        <f>IF(D76=0,a_cup*a_t+100,a_cup*(1-(1+D76)^(-a_t))/D76+100/(1+D76)^a_t)</f>
        <v/>
      </c>
      <c r="F76">
        <f>CEILING(max_inv/(E76/100),p_den)</f>
        <v/>
      </c>
      <c r="G76">
        <f>F76*E76/100</f>
        <v/>
      </c>
      <c r="H76">
        <f>caja-G76*(1+p_com)</f>
        <v/>
      </c>
      <c r="I76">
        <f>(G76*(1+D76)^a_t+H76*(1+reinv)^a_t)*(1+reinv)^(t_h-a_t)</f>
        <v/>
      </c>
    </row>
    <row r="77">
      <c r="D77" t="n">
        <v>0.01875</v>
      </c>
      <c r="E77">
        <f>IF(D77=0,a_cup*a_t+100,a_cup*(1-(1+D77)^(-a_t))/D77+100/(1+D77)^a_t)</f>
        <v/>
      </c>
      <c r="F77">
        <f>CEILING(max_inv/(E77/100),p_den)</f>
        <v/>
      </c>
      <c r="G77">
        <f>F77*E77/100</f>
        <v/>
      </c>
      <c r="H77">
        <f>caja-G77*(1+p_com)</f>
        <v/>
      </c>
      <c r="I77">
        <f>(G77*(1+D77)^a_t+H77*(1+reinv)^a_t)*(1+reinv)^(t_h-a_t)</f>
        <v/>
      </c>
    </row>
    <row r="78">
      <c r="D78" t="n">
        <v>0.019</v>
      </c>
      <c r="E78">
        <f>IF(D78=0,a_cup*a_t+100,a_cup*(1-(1+D78)^(-a_t))/D78+100/(1+D78)^a_t)</f>
        <v/>
      </c>
      <c r="F78">
        <f>CEILING(max_inv/(E78/100),p_den)</f>
        <v/>
      </c>
      <c r="G78">
        <f>F78*E78/100</f>
        <v/>
      </c>
      <c r="H78">
        <f>caja-G78*(1+p_com)</f>
        <v/>
      </c>
      <c r="I78">
        <f>(G78*(1+D78)^a_t+H78*(1+reinv)^a_t)*(1+reinv)^(t_h-a_t)</f>
        <v/>
      </c>
    </row>
    <row r="79">
      <c r="D79" t="n">
        <v>0.01925</v>
      </c>
      <c r="E79">
        <f>IF(D79=0,a_cup*a_t+100,a_cup*(1-(1+D79)^(-a_t))/D79+100/(1+D79)^a_t)</f>
        <v/>
      </c>
      <c r="F79">
        <f>CEILING(max_inv/(E79/100),p_den)</f>
        <v/>
      </c>
      <c r="G79">
        <f>F79*E79/100</f>
        <v/>
      </c>
      <c r="H79">
        <f>caja-G79*(1+p_com)</f>
        <v/>
      </c>
      <c r="I79">
        <f>(G79*(1+D79)^a_t+H79*(1+reinv)^a_t)*(1+reinv)^(t_h-a_t)</f>
        <v/>
      </c>
    </row>
    <row r="80">
      <c r="D80" t="n">
        <v>0.0195</v>
      </c>
      <c r="E80">
        <f>IF(D80=0,a_cup*a_t+100,a_cup*(1-(1+D80)^(-a_t))/D80+100/(1+D80)^a_t)</f>
        <v/>
      </c>
      <c r="F80">
        <f>CEILING(max_inv/(E80/100),p_den)</f>
        <v/>
      </c>
      <c r="G80">
        <f>F80*E80/100</f>
        <v/>
      </c>
      <c r="H80">
        <f>caja-G80*(1+p_com)</f>
        <v/>
      </c>
      <c r="I80">
        <f>(G80*(1+D80)^a_t+H80*(1+reinv)^a_t)*(1+reinv)^(t_h-a_t)</f>
        <v/>
      </c>
    </row>
    <row r="81">
      <c r="D81" t="n">
        <v>0.01975</v>
      </c>
      <c r="E81">
        <f>IF(D81=0,a_cup*a_t+100,a_cup*(1-(1+D81)^(-a_t))/D81+100/(1+D81)^a_t)</f>
        <v/>
      </c>
      <c r="F81">
        <f>CEILING(max_inv/(E81/100),p_den)</f>
        <v/>
      </c>
      <c r="G81">
        <f>F81*E81/100</f>
        <v/>
      </c>
      <c r="H81">
        <f>caja-G81*(1+p_com)</f>
        <v/>
      </c>
      <c r="I81">
        <f>(G81*(1+D81)^a_t+H81*(1+reinv)^a_t)*(1+reinv)^(t_h-a_t)</f>
        <v/>
      </c>
    </row>
    <row r="82">
      <c r="D82" t="n">
        <v>0.02</v>
      </c>
      <c r="E82">
        <f>IF(D82=0,a_cup*a_t+100,a_cup*(1-(1+D82)^(-a_t))/D82+100/(1+D82)^a_t)</f>
        <v/>
      </c>
      <c r="F82">
        <f>CEILING(max_inv/(E82/100),p_den)</f>
        <v/>
      </c>
      <c r="G82">
        <f>F82*E82/100</f>
        <v/>
      </c>
      <c r="H82">
        <f>caja-G82*(1+p_com)</f>
        <v/>
      </c>
      <c r="I82">
        <f>(G82*(1+D82)^a_t+H82*(1+reinv)^a_t)*(1+reinv)^(t_h-a_t)</f>
        <v/>
      </c>
    </row>
    <row r="83">
      <c r="D83" t="n">
        <v>0.02025</v>
      </c>
      <c r="E83">
        <f>IF(D83=0,a_cup*a_t+100,a_cup*(1-(1+D83)^(-a_t))/D83+100/(1+D83)^a_t)</f>
        <v/>
      </c>
      <c r="F83">
        <f>CEILING(max_inv/(E83/100),p_den)</f>
        <v/>
      </c>
      <c r="G83">
        <f>F83*E83/100</f>
        <v/>
      </c>
      <c r="H83">
        <f>caja-G83*(1+p_com)</f>
        <v/>
      </c>
      <c r="I83">
        <f>(G83*(1+D83)^a_t+H83*(1+reinv)^a_t)*(1+reinv)^(t_h-a_t)</f>
        <v/>
      </c>
    </row>
    <row r="84">
      <c r="D84" t="n">
        <v>0.0205</v>
      </c>
      <c r="E84">
        <f>IF(D84=0,a_cup*a_t+100,a_cup*(1-(1+D84)^(-a_t))/D84+100/(1+D84)^a_t)</f>
        <v/>
      </c>
      <c r="F84">
        <f>CEILING(max_inv/(E84/100),p_den)</f>
        <v/>
      </c>
      <c r="G84">
        <f>F84*E84/100</f>
        <v/>
      </c>
      <c r="H84">
        <f>caja-G84*(1+p_com)</f>
        <v/>
      </c>
      <c r="I84">
        <f>(G84*(1+D84)^a_t+H84*(1+reinv)^a_t)*(1+reinv)^(t_h-a_t)</f>
        <v/>
      </c>
    </row>
    <row r="85">
      <c r="D85" t="n">
        <v>0.02075</v>
      </c>
      <c r="E85">
        <f>IF(D85=0,a_cup*a_t+100,a_cup*(1-(1+D85)^(-a_t))/D85+100/(1+D85)^a_t)</f>
        <v/>
      </c>
      <c r="F85">
        <f>CEILING(max_inv/(E85/100),p_den)</f>
        <v/>
      </c>
      <c r="G85">
        <f>F85*E85/100</f>
        <v/>
      </c>
      <c r="H85">
        <f>caja-G85*(1+p_com)</f>
        <v/>
      </c>
      <c r="I85">
        <f>(G85*(1+D85)^a_t+H85*(1+reinv)^a_t)*(1+reinv)^(t_h-a_t)</f>
        <v/>
      </c>
    </row>
    <row r="86">
      <c r="D86" t="n">
        <v>0.021</v>
      </c>
      <c r="E86">
        <f>IF(D86=0,a_cup*a_t+100,a_cup*(1-(1+D86)^(-a_t))/D86+100/(1+D86)^a_t)</f>
        <v/>
      </c>
      <c r="F86">
        <f>CEILING(max_inv/(E86/100),p_den)</f>
        <v/>
      </c>
      <c r="G86">
        <f>F86*E86/100</f>
        <v/>
      </c>
      <c r="H86">
        <f>caja-G86*(1+p_com)</f>
        <v/>
      </c>
      <c r="I86">
        <f>(G86*(1+D86)^a_t+H86*(1+reinv)^a_t)*(1+reinv)^(t_h-a_t)</f>
        <v/>
      </c>
    </row>
    <row r="87">
      <c r="D87" t="n">
        <v>0.02125</v>
      </c>
      <c r="E87">
        <f>IF(D87=0,a_cup*a_t+100,a_cup*(1-(1+D87)^(-a_t))/D87+100/(1+D87)^a_t)</f>
        <v/>
      </c>
      <c r="F87">
        <f>CEILING(max_inv/(E87/100),p_den)</f>
        <v/>
      </c>
      <c r="G87">
        <f>F87*E87/100</f>
        <v/>
      </c>
      <c r="H87">
        <f>caja-G87*(1+p_com)</f>
        <v/>
      </c>
      <c r="I87">
        <f>(G87*(1+D87)^a_t+H87*(1+reinv)^a_t)*(1+reinv)^(t_h-a_t)</f>
        <v/>
      </c>
    </row>
    <row r="88">
      <c r="D88" t="n">
        <v>0.0215</v>
      </c>
      <c r="E88">
        <f>IF(D88=0,a_cup*a_t+100,a_cup*(1-(1+D88)^(-a_t))/D88+100/(1+D88)^a_t)</f>
        <v/>
      </c>
      <c r="F88">
        <f>CEILING(max_inv/(E88/100),p_den)</f>
        <v/>
      </c>
      <c r="G88">
        <f>F88*E88/100</f>
        <v/>
      </c>
      <c r="H88">
        <f>caja-G88*(1+p_com)</f>
        <v/>
      </c>
      <c r="I88">
        <f>(G88*(1+D88)^a_t+H88*(1+reinv)^a_t)*(1+reinv)^(t_h-a_t)</f>
        <v/>
      </c>
    </row>
    <row r="89">
      <c r="D89" t="n">
        <v>0.02175</v>
      </c>
      <c r="E89">
        <f>IF(D89=0,a_cup*a_t+100,a_cup*(1-(1+D89)^(-a_t))/D89+100/(1+D89)^a_t)</f>
        <v/>
      </c>
      <c r="F89">
        <f>CEILING(max_inv/(E89/100),p_den)</f>
        <v/>
      </c>
      <c r="G89">
        <f>F89*E89/100</f>
        <v/>
      </c>
      <c r="H89">
        <f>caja-G89*(1+p_com)</f>
        <v/>
      </c>
      <c r="I89">
        <f>(G89*(1+D89)^a_t+H89*(1+reinv)^a_t)*(1+reinv)^(t_h-a_t)</f>
        <v/>
      </c>
    </row>
    <row r="90">
      <c r="D90" t="n">
        <v>0.022</v>
      </c>
      <c r="E90">
        <f>IF(D90=0,a_cup*a_t+100,a_cup*(1-(1+D90)^(-a_t))/D90+100/(1+D90)^a_t)</f>
        <v/>
      </c>
      <c r="F90">
        <f>CEILING(max_inv/(E90/100),p_den)</f>
        <v/>
      </c>
      <c r="G90">
        <f>F90*E90/100</f>
        <v/>
      </c>
      <c r="H90">
        <f>caja-G90*(1+p_com)</f>
        <v/>
      </c>
      <c r="I90">
        <f>(G90*(1+D90)^a_t+H90*(1+reinv)^a_t)*(1+reinv)^(t_h-a_t)</f>
        <v/>
      </c>
    </row>
    <row r="91">
      <c r="D91" t="n">
        <v>0.02225</v>
      </c>
      <c r="E91">
        <f>IF(D91=0,a_cup*a_t+100,a_cup*(1-(1+D91)^(-a_t))/D91+100/(1+D91)^a_t)</f>
        <v/>
      </c>
      <c r="F91">
        <f>CEILING(max_inv/(E91/100),p_den)</f>
        <v/>
      </c>
      <c r="G91">
        <f>F91*E91/100</f>
        <v/>
      </c>
      <c r="H91">
        <f>caja-G91*(1+p_com)</f>
        <v/>
      </c>
      <c r="I91">
        <f>(G91*(1+D91)^a_t+H91*(1+reinv)^a_t)*(1+reinv)^(t_h-a_t)</f>
        <v/>
      </c>
    </row>
    <row r="92">
      <c r="D92" t="n">
        <v>0.0225</v>
      </c>
      <c r="E92">
        <f>IF(D92=0,a_cup*a_t+100,a_cup*(1-(1+D92)^(-a_t))/D92+100/(1+D92)^a_t)</f>
        <v/>
      </c>
      <c r="F92">
        <f>CEILING(max_inv/(E92/100),p_den)</f>
        <v/>
      </c>
      <c r="G92">
        <f>F92*E92/100</f>
        <v/>
      </c>
      <c r="H92">
        <f>caja-G92*(1+p_com)</f>
        <v/>
      </c>
      <c r="I92">
        <f>(G92*(1+D92)^a_t+H92*(1+reinv)^a_t)*(1+reinv)^(t_h-a_t)</f>
        <v/>
      </c>
    </row>
    <row r="93">
      <c r="D93" t="n">
        <v>0.02275</v>
      </c>
      <c r="E93">
        <f>IF(D93=0,a_cup*a_t+100,a_cup*(1-(1+D93)^(-a_t))/D93+100/(1+D93)^a_t)</f>
        <v/>
      </c>
      <c r="F93">
        <f>CEILING(max_inv/(E93/100),p_den)</f>
        <v/>
      </c>
      <c r="G93">
        <f>F93*E93/100</f>
        <v/>
      </c>
      <c r="H93">
        <f>caja-G93*(1+p_com)</f>
        <v/>
      </c>
      <c r="I93">
        <f>(G93*(1+D93)^a_t+H93*(1+reinv)^a_t)*(1+reinv)^(t_h-a_t)</f>
        <v/>
      </c>
    </row>
    <row r="94">
      <c r="D94" t="n">
        <v>0.023</v>
      </c>
      <c r="E94">
        <f>IF(D94=0,a_cup*a_t+100,a_cup*(1-(1+D94)^(-a_t))/D94+100/(1+D94)^a_t)</f>
        <v/>
      </c>
      <c r="F94">
        <f>CEILING(max_inv/(E94/100),p_den)</f>
        <v/>
      </c>
      <c r="G94">
        <f>F94*E94/100</f>
        <v/>
      </c>
      <c r="H94">
        <f>caja-G94*(1+p_com)</f>
        <v/>
      </c>
      <c r="I94">
        <f>(G94*(1+D94)^a_t+H94*(1+reinv)^a_t)*(1+reinv)^(t_h-a_t)</f>
        <v/>
      </c>
    </row>
    <row r="95">
      <c r="D95" t="n">
        <v>0.02325</v>
      </c>
      <c r="E95">
        <f>IF(D95=0,a_cup*a_t+100,a_cup*(1-(1+D95)^(-a_t))/D95+100/(1+D95)^a_t)</f>
        <v/>
      </c>
      <c r="F95">
        <f>CEILING(max_inv/(E95/100),p_den)</f>
        <v/>
      </c>
      <c r="G95">
        <f>F95*E95/100</f>
        <v/>
      </c>
      <c r="H95">
        <f>caja-G95*(1+p_com)</f>
        <v/>
      </c>
      <c r="I95">
        <f>(G95*(1+D95)^a_t+H95*(1+reinv)^a_t)*(1+reinv)^(t_h-a_t)</f>
        <v/>
      </c>
    </row>
    <row r="96">
      <c r="D96" t="n">
        <v>0.0235</v>
      </c>
      <c r="E96">
        <f>IF(D96=0,a_cup*a_t+100,a_cup*(1-(1+D96)^(-a_t))/D96+100/(1+D96)^a_t)</f>
        <v/>
      </c>
      <c r="F96">
        <f>CEILING(max_inv/(E96/100),p_den)</f>
        <v/>
      </c>
      <c r="G96">
        <f>F96*E96/100</f>
        <v/>
      </c>
      <c r="H96">
        <f>caja-G96*(1+p_com)</f>
        <v/>
      </c>
      <c r="I96">
        <f>(G96*(1+D96)^a_t+H96*(1+reinv)^a_t)*(1+reinv)^(t_h-a_t)</f>
        <v/>
      </c>
    </row>
    <row r="97">
      <c r="D97" t="n">
        <v>0.02375</v>
      </c>
      <c r="E97">
        <f>IF(D97=0,a_cup*a_t+100,a_cup*(1-(1+D97)^(-a_t))/D97+100/(1+D97)^a_t)</f>
        <v/>
      </c>
      <c r="F97">
        <f>CEILING(max_inv/(E97/100),p_den)</f>
        <v/>
      </c>
      <c r="G97">
        <f>F97*E97/100</f>
        <v/>
      </c>
      <c r="H97">
        <f>caja-G97*(1+p_com)</f>
        <v/>
      </c>
      <c r="I97">
        <f>(G97*(1+D97)^a_t+H97*(1+reinv)^a_t)*(1+reinv)^(t_h-a_t)</f>
        <v/>
      </c>
    </row>
    <row r="98">
      <c r="D98" t="n">
        <v>0.024</v>
      </c>
      <c r="E98">
        <f>IF(D98=0,a_cup*a_t+100,a_cup*(1-(1+D98)^(-a_t))/D98+100/(1+D98)^a_t)</f>
        <v/>
      </c>
      <c r="F98">
        <f>CEILING(max_inv/(E98/100),p_den)</f>
        <v/>
      </c>
      <c r="G98">
        <f>F98*E98/100</f>
        <v/>
      </c>
      <c r="H98">
        <f>caja-G98*(1+p_com)</f>
        <v/>
      </c>
      <c r="I98">
        <f>(G98*(1+D98)^a_t+H98*(1+reinv)^a_t)*(1+reinv)^(t_h-a_t)</f>
        <v/>
      </c>
    </row>
    <row r="99">
      <c r="D99" t="n">
        <v>0.02425</v>
      </c>
      <c r="E99">
        <f>IF(D99=0,a_cup*a_t+100,a_cup*(1-(1+D99)^(-a_t))/D99+100/(1+D99)^a_t)</f>
        <v/>
      </c>
      <c r="F99">
        <f>CEILING(max_inv/(E99/100),p_den)</f>
        <v/>
      </c>
      <c r="G99">
        <f>F99*E99/100</f>
        <v/>
      </c>
      <c r="H99">
        <f>caja-G99*(1+p_com)</f>
        <v/>
      </c>
      <c r="I99">
        <f>(G99*(1+D99)^a_t+H99*(1+reinv)^a_t)*(1+reinv)^(t_h-a_t)</f>
        <v/>
      </c>
    </row>
    <row r="100">
      <c r="D100" t="n">
        <v>0.0245</v>
      </c>
      <c r="E100">
        <f>IF(D100=0,a_cup*a_t+100,a_cup*(1-(1+D100)^(-a_t))/D100+100/(1+D100)^a_t)</f>
        <v/>
      </c>
      <c r="F100">
        <f>CEILING(max_inv/(E100/100),p_den)</f>
        <v/>
      </c>
      <c r="G100">
        <f>F100*E100/100</f>
        <v/>
      </c>
      <c r="H100">
        <f>caja-G100*(1+p_com)</f>
        <v/>
      </c>
      <c r="I100">
        <f>(G100*(1+D100)^a_t+H100*(1+reinv)^a_t)*(1+reinv)^(t_h-a_t)</f>
        <v/>
      </c>
    </row>
    <row r="101">
      <c r="D101" t="n">
        <v>0.02475</v>
      </c>
      <c r="E101">
        <f>IF(D101=0,a_cup*a_t+100,a_cup*(1-(1+D101)^(-a_t))/D101+100/(1+D101)^a_t)</f>
        <v/>
      </c>
      <c r="F101">
        <f>CEILING(max_inv/(E101/100),p_den)</f>
        <v/>
      </c>
      <c r="G101">
        <f>F101*E101/100</f>
        <v/>
      </c>
      <c r="H101">
        <f>caja-G101*(1+p_com)</f>
        <v/>
      </c>
      <c r="I101">
        <f>(G101*(1+D101)^a_t+H101*(1+reinv)^a_t)*(1+reinv)^(t_h-a_t)</f>
        <v/>
      </c>
    </row>
    <row r="102">
      <c r="D102" t="n">
        <v>0.025</v>
      </c>
      <c r="E102">
        <f>IF(D102=0,a_cup*a_t+100,a_cup*(1-(1+D102)^(-a_t))/D102+100/(1+D102)^a_t)</f>
        <v/>
      </c>
      <c r="F102">
        <f>CEILING(max_inv/(E102/100),p_den)</f>
        <v/>
      </c>
      <c r="G102">
        <f>F102*E102/100</f>
        <v/>
      </c>
      <c r="H102">
        <f>caja-G102*(1+p_com)</f>
        <v/>
      </c>
      <c r="I102">
        <f>(G102*(1+D102)^a_t+H102*(1+reinv)^a_t)*(1+reinv)^(t_h-a_t)</f>
        <v/>
      </c>
    </row>
    <row r="103">
      <c r="D103" t="n">
        <v>0.02525</v>
      </c>
      <c r="E103">
        <f>IF(D103=0,a_cup*a_t+100,a_cup*(1-(1+D103)^(-a_t))/D103+100/(1+D103)^a_t)</f>
        <v/>
      </c>
      <c r="F103">
        <f>CEILING(max_inv/(E103/100),p_den)</f>
        <v/>
      </c>
      <c r="G103">
        <f>F103*E103/100</f>
        <v/>
      </c>
      <c r="H103">
        <f>caja-G103*(1+p_com)</f>
        <v/>
      </c>
      <c r="I103">
        <f>(G103*(1+D103)^a_t+H103*(1+reinv)^a_t)*(1+reinv)^(t_h-a_t)</f>
        <v/>
      </c>
    </row>
    <row r="104">
      <c r="D104" t="n">
        <v>0.0255</v>
      </c>
      <c r="E104">
        <f>IF(D104=0,a_cup*a_t+100,a_cup*(1-(1+D104)^(-a_t))/D104+100/(1+D104)^a_t)</f>
        <v/>
      </c>
      <c r="F104">
        <f>CEILING(max_inv/(E104/100),p_den)</f>
        <v/>
      </c>
      <c r="G104">
        <f>F104*E104/100</f>
        <v/>
      </c>
      <c r="H104">
        <f>caja-G104*(1+p_com)</f>
        <v/>
      </c>
      <c r="I104">
        <f>(G104*(1+D104)^a_t+H104*(1+reinv)^a_t)*(1+reinv)^(t_h-a_t)</f>
        <v/>
      </c>
    </row>
    <row r="105">
      <c r="D105" t="n">
        <v>0.02575</v>
      </c>
      <c r="E105">
        <f>IF(D105=0,a_cup*a_t+100,a_cup*(1-(1+D105)^(-a_t))/D105+100/(1+D105)^a_t)</f>
        <v/>
      </c>
      <c r="F105">
        <f>CEILING(max_inv/(E105/100),p_den)</f>
        <v/>
      </c>
      <c r="G105">
        <f>F105*E105/100</f>
        <v/>
      </c>
      <c r="H105">
        <f>caja-G105*(1+p_com)</f>
        <v/>
      </c>
      <c r="I105">
        <f>(G105*(1+D105)^a_t+H105*(1+reinv)^a_t)*(1+reinv)^(t_h-a_t)</f>
        <v/>
      </c>
    </row>
    <row r="106">
      <c r="D106" t="n">
        <v>0.026</v>
      </c>
      <c r="E106">
        <f>IF(D106=0,a_cup*a_t+100,a_cup*(1-(1+D106)^(-a_t))/D106+100/(1+D106)^a_t)</f>
        <v/>
      </c>
      <c r="F106">
        <f>CEILING(max_inv/(E106/100),p_den)</f>
        <v/>
      </c>
      <c r="G106">
        <f>F106*E106/100</f>
        <v/>
      </c>
      <c r="H106">
        <f>caja-G106*(1+p_com)</f>
        <v/>
      </c>
      <c r="I106">
        <f>(G106*(1+D106)^a_t+H106*(1+reinv)^a_t)*(1+reinv)^(t_h-a_t)</f>
        <v/>
      </c>
    </row>
    <row r="107">
      <c r="D107" t="n">
        <v>0.02625</v>
      </c>
      <c r="E107">
        <f>IF(D107=0,a_cup*a_t+100,a_cup*(1-(1+D107)^(-a_t))/D107+100/(1+D107)^a_t)</f>
        <v/>
      </c>
      <c r="F107">
        <f>CEILING(max_inv/(E107/100),p_den)</f>
        <v/>
      </c>
      <c r="G107">
        <f>F107*E107/100</f>
        <v/>
      </c>
      <c r="H107">
        <f>caja-G107*(1+p_com)</f>
        <v/>
      </c>
      <c r="I107">
        <f>(G107*(1+D107)^a_t+H107*(1+reinv)^a_t)*(1+reinv)^(t_h-a_t)</f>
        <v/>
      </c>
    </row>
    <row r="108">
      <c r="D108" t="n">
        <v>0.0265</v>
      </c>
      <c r="E108">
        <f>IF(D108=0,a_cup*a_t+100,a_cup*(1-(1+D108)^(-a_t))/D108+100/(1+D108)^a_t)</f>
        <v/>
      </c>
      <c r="F108">
        <f>CEILING(max_inv/(E108/100),p_den)</f>
        <v/>
      </c>
      <c r="G108">
        <f>F108*E108/100</f>
        <v/>
      </c>
      <c r="H108">
        <f>caja-G108*(1+p_com)</f>
        <v/>
      </c>
      <c r="I108">
        <f>(G108*(1+D108)^a_t+H108*(1+reinv)^a_t)*(1+reinv)^(t_h-a_t)</f>
        <v/>
      </c>
    </row>
    <row r="109">
      <c r="D109" t="n">
        <v>0.02675</v>
      </c>
      <c r="E109">
        <f>IF(D109=0,a_cup*a_t+100,a_cup*(1-(1+D109)^(-a_t))/D109+100/(1+D109)^a_t)</f>
        <v/>
      </c>
      <c r="F109">
        <f>CEILING(max_inv/(E109/100),p_den)</f>
        <v/>
      </c>
      <c r="G109">
        <f>F109*E109/100</f>
        <v/>
      </c>
      <c r="H109">
        <f>caja-G109*(1+p_com)</f>
        <v/>
      </c>
      <c r="I109">
        <f>(G109*(1+D109)^a_t+H109*(1+reinv)^a_t)*(1+reinv)^(t_h-a_t)</f>
        <v/>
      </c>
    </row>
    <row r="110">
      <c r="D110" t="n">
        <v>0.027</v>
      </c>
      <c r="E110">
        <f>IF(D110=0,a_cup*a_t+100,a_cup*(1-(1+D110)^(-a_t))/D110+100/(1+D110)^a_t)</f>
        <v/>
      </c>
      <c r="F110">
        <f>CEILING(max_inv/(E110/100),p_den)</f>
        <v/>
      </c>
      <c r="G110">
        <f>F110*E110/100</f>
        <v/>
      </c>
      <c r="H110">
        <f>caja-G110*(1+p_com)</f>
        <v/>
      </c>
      <c r="I110">
        <f>(G110*(1+D110)^a_t+H110*(1+reinv)^a_t)*(1+reinv)^(t_h-a_t)</f>
        <v/>
      </c>
    </row>
    <row r="111">
      <c r="D111" t="n">
        <v>0.02725</v>
      </c>
      <c r="E111">
        <f>IF(D111=0,a_cup*a_t+100,a_cup*(1-(1+D111)^(-a_t))/D111+100/(1+D111)^a_t)</f>
        <v/>
      </c>
      <c r="F111">
        <f>CEILING(max_inv/(E111/100),p_den)</f>
        <v/>
      </c>
      <c r="G111">
        <f>F111*E111/100</f>
        <v/>
      </c>
      <c r="H111">
        <f>caja-G111*(1+p_com)</f>
        <v/>
      </c>
      <c r="I111">
        <f>(G111*(1+D111)^a_t+H111*(1+reinv)^a_t)*(1+reinv)^(t_h-a_t)</f>
        <v/>
      </c>
    </row>
    <row r="112">
      <c r="D112" t="n">
        <v>0.0275</v>
      </c>
      <c r="E112">
        <f>IF(D112=0,a_cup*a_t+100,a_cup*(1-(1+D112)^(-a_t))/D112+100/(1+D112)^a_t)</f>
        <v/>
      </c>
      <c r="F112">
        <f>CEILING(max_inv/(E112/100),p_den)</f>
        <v/>
      </c>
      <c r="G112">
        <f>F112*E112/100</f>
        <v/>
      </c>
      <c r="H112">
        <f>caja-G112*(1+p_com)</f>
        <v/>
      </c>
      <c r="I112">
        <f>(G112*(1+D112)^a_t+H112*(1+reinv)^a_t)*(1+reinv)^(t_h-a_t)</f>
        <v/>
      </c>
    </row>
    <row r="113">
      <c r="D113" t="n">
        <v>0.02775</v>
      </c>
      <c r="E113">
        <f>IF(D113=0,a_cup*a_t+100,a_cup*(1-(1+D113)^(-a_t))/D113+100/(1+D113)^a_t)</f>
        <v/>
      </c>
      <c r="F113">
        <f>CEILING(max_inv/(E113/100),p_den)</f>
        <v/>
      </c>
      <c r="G113">
        <f>F113*E113/100</f>
        <v/>
      </c>
      <c r="H113">
        <f>caja-G113*(1+p_com)</f>
        <v/>
      </c>
      <c r="I113">
        <f>(G113*(1+D113)^a_t+H113*(1+reinv)^a_t)*(1+reinv)^(t_h-a_t)</f>
        <v/>
      </c>
    </row>
    <row r="114">
      <c r="D114" t="n">
        <v>0.028</v>
      </c>
      <c r="E114">
        <f>IF(D114=0,a_cup*a_t+100,a_cup*(1-(1+D114)^(-a_t))/D114+100/(1+D114)^a_t)</f>
        <v/>
      </c>
      <c r="F114">
        <f>CEILING(max_inv/(E114/100),p_den)</f>
        <v/>
      </c>
      <c r="G114">
        <f>F114*E114/100</f>
        <v/>
      </c>
      <c r="H114">
        <f>caja-G114*(1+p_com)</f>
        <v/>
      </c>
      <c r="I114">
        <f>(G114*(1+D114)^a_t+H114*(1+reinv)^a_t)*(1+reinv)^(t_h-a_t)</f>
        <v/>
      </c>
    </row>
    <row r="115">
      <c r="D115" t="n">
        <v>0.02825</v>
      </c>
      <c r="E115">
        <f>IF(D115=0,a_cup*a_t+100,a_cup*(1-(1+D115)^(-a_t))/D115+100/(1+D115)^a_t)</f>
        <v/>
      </c>
      <c r="F115">
        <f>CEILING(max_inv/(E115/100),p_den)</f>
        <v/>
      </c>
      <c r="G115">
        <f>F115*E115/100</f>
        <v/>
      </c>
      <c r="H115">
        <f>caja-G115*(1+p_com)</f>
        <v/>
      </c>
      <c r="I115">
        <f>(G115*(1+D115)^a_t+H115*(1+reinv)^a_t)*(1+reinv)^(t_h-a_t)</f>
        <v/>
      </c>
    </row>
    <row r="116">
      <c r="D116" t="n">
        <v>0.0285</v>
      </c>
      <c r="E116">
        <f>IF(D116=0,a_cup*a_t+100,a_cup*(1-(1+D116)^(-a_t))/D116+100/(1+D116)^a_t)</f>
        <v/>
      </c>
      <c r="F116">
        <f>CEILING(max_inv/(E116/100),p_den)</f>
        <v/>
      </c>
      <c r="G116">
        <f>F116*E116/100</f>
        <v/>
      </c>
      <c r="H116">
        <f>caja-G116*(1+p_com)</f>
        <v/>
      </c>
      <c r="I116">
        <f>(G116*(1+D116)^a_t+H116*(1+reinv)^a_t)*(1+reinv)^(t_h-a_t)</f>
        <v/>
      </c>
    </row>
    <row r="117">
      <c r="D117" t="n">
        <v>0.02875</v>
      </c>
      <c r="E117">
        <f>IF(D117=0,a_cup*a_t+100,a_cup*(1-(1+D117)^(-a_t))/D117+100/(1+D117)^a_t)</f>
        <v/>
      </c>
      <c r="F117">
        <f>CEILING(max_inv/(E117/100),p_den)</f>
        <v/>
      </c>
      <c r="G117">
        <f>F117*E117/100</f>
        <v/>
      </c>
      <c r="H117">
        <f>caja-G117*(1+p_com)</f>
        <v/>
      </c>
      <c r="I117">
        <f>(G117*(1+D117)^a_t+H117*(1+reinv)^a_t)*(1+reinv)^(t_h-a_t)</f>
        <v/>
      </c>
    </row>
    <row r="118">
      <c r="D118" t="n">
        <v>0.029</v>
      </c>
      <c r="E118">
        <f>IF(D118=0,a_cup*a_t+100,a_cup*(1-(1+D118)^(-a_t))/D118+100/(1+D118)^a_t)</f>
        <v/>
      </c>
      <c r="F118">
        <f>CEILING(max_inv/(E118/100),p_den)</f>
        <v/>
      </c>
      <c r="G118">
        <f>F118*E118/100</f>
        <v/>
      </c>
      <c r="H118">
        <f>caja-G118*(1+p_com)</f>
        <v/>
      </c>
      <c r="I118">
        <f>(G118*(1+D118)^a_t+H118*(1+reinv)^a_t)*(1+reinv)^(t_h-a_t)</f>
        <v/>
      </c>
    </row>
    <row r="119">
      <c r="D119" t="n">
        <v>0.02925</v>
      </c>
      <c r="E119">
        <f>IF(D119=0,a_cup*a_t+100,a_cup*(1-(1+D119)^(-a_t))/D119+100/(1+D119)^a_t)</f>
        <v/>
      </c>
      <c r="F119">
        <f>CEILING(max_inv/(E119/100),p_den)</f>
        <v/>
      </c>
      <c r="G119">
        <f>F119*E119/100</f>
        <v/>
      </c>
      <c r="H119">
        <f>caja-G119*(1+p_com)</f>
        <v/>
      </c>
      <c r="I119">
        <f>(G119*(1+D119)^a_t+H119*(1+reinv)^a_t)*(1+reinv)^(t_h-a_t)</f>
        <v/>
      </c>
    </row>
    <row r="120">
      <c r="D120" t="n">
        <v>0.0295</v>
      </c>
      <c r="E120">
        <f>IF(D120=0,a_cup*a_t+100,a_cup*(1-(1+D120)^(-a_t))/D120+100/(1+D120)^a_t)</f>
        <v/>
      </c>
      <c r="F120">
        <f>CEILING(max_inv/(E120/100),p_den)</f>
        <v/>
      </c>
      <c r="G120">
        <f>F120*E120/100</f>
        <v/>
      </c>
      <c r="H120">
        <f>caja-G120*(1+p_com)</f>
        <v/>
      </c>
      <c r="I120">
        <f>(G120*(1+D120)^a_t+H120*(1+reinv)^a_t)*(1+reinv)^(t_h-a_t)</f>
        <v/>
      </c>
    </row>
    <row r="121">
      <c r="D121" t="n">
        <v>0.02975</v>
      </c>
      <c r="E121">
        <f>IF(D121=0,a_cup*a_t+100,a_cup*(1-(1+D121)^(-a_t))/D121+100/(1+D121)^a_t)</f>
        <v/>
      </c>
      <c r="F121">
        <f>CEILING(max_inv/(E121/100),p_den)</f>
        <v/>
      </c>
      <c r="G121">
        <f>F121*E121/100</f>
        <v/>
      </c>
      <c r="H121">
        <f>caja-G121*(1+p_com)</f>
        <v/>
      </c>
      <c r="I121">
        <f>(G121*(1+D121)^a_t+H121*(1+reinv)^a_t)*(1+reinv)^(t_h-a_t)</f>
        <v/>
      </c>
    </row>
    <row r="122">
      <c r="D122" t="n">
        <v>0.03</v>
      </c>
      <c r="E122">
        <f>IF(D122=0,a_cup*a_t+100,a_cup*(1-(1+D122)^(-a_t))/D122+100/(1+D122)^a_t)</f>
        <v/>
      </c>
      <c r="F122">
        <f>CEILING(max_inv/(E122/100),p_den)</f>
        <v/>
      </c>
      <c r="G122">
        <f>F122*E122/100</f>
        <v/>
      </c>
      <c r="H122">
        <f>caja-G122*(1+p_com)</f>
        <v/>
      </c>
      <c r="I122">
        <f>(G122*(1+D122)^a_t+H122*(1+reinv)^a_t)*(1+reinv)^(t_h-a_t)</f>
        <v/>
      </c>
    </row>
    <row r="123">
      <c r="D123" t="n">
        <v>0.03025</v>
      </c>
      <c r="E123">
        <f>IF(D123=0,a_cup*a_t+100,a_cup*(1-(1+D123)^(-a_t))/D123+100/(1+D123)^a_t)</f>
        <v/>
      </c>
      <c r="F123">
        <f>CEILING(max_inv/(E123/100),p_den)</f>
        <v/>
      </c>
      <c r="G123">
        <f>F123*E123/100</f>
        <v/>
      </c>
      <c r="H123">
        <f>caja-G123*(1+p_com)</f>
        <v/>
      </c>
      <c r="I123">
        <f>(G123*(1+D123)^a_t+H123*(1+reinv)^a_t)*(1+reinv)^(t_h-a_t)</f>
        <v/>
      </c>
    </row>
    <row r="124">
      <c r="D124" t="n">
        <v>0.0305</v>
      </c>
      <c r="E124">
        <f>IF(D124=0,a_cup*a_t+100,a_cup*(1-(1+D124)^(-a_t))/D124+100/(1+D124)^a_t)</f>
        <v/>
      </c>
      <c r="F124">
        <f>CEILING(max_inv/(E124/100),p_den)</f>
        <v/>
      </c>
      <c r="G124">
        <f>F124*E124/100</f>
        <v/>
      </c>
      <c r="H124">
        <f>caja-G124*(1+p_com)</f>
        <v/>
      </c>
      <c r="I124">
        <f>(G124*(1+D124)^a_t+H124*(1+reinv)^a_t)*(1+reinv)^(t_h-a_t)</f>
        <v/>
      </c>
    </row>
    <row r="125">
      <c r="D125" t="n">
        <v>0.03075</v>
      </c>
      <c r="E125">
        <f>IF(D125=0,a_cup*a_t+100,a_cup*(1-(1+D125)^(-a_t))/D125+100/(1+D125)^a_t)</f>
        <v/>
      </c>
      <c r="F125">
        <f>CEILING(max_inv/(E125/100),p_den)</f>
        <v/>
      </c>
      <c r="G125">
        <f>F125*E125/100</f>
        <v/>
      </c>
      <c r="H125">
        <f>caja-G125*(1+p_com)</f>
        <v/>
      </c>
      <c r="I125">
        <f>(G125*(1+D125)^a_t+H125*(1+reinv)^a_t)*(1+reinv)^(t_h-a_t)</f>
        <v/>
      </c>
    </row>
    <row r="126">
      <c r="D126" t="n">
        <v>0.031</v>
      </c>
      <c r="E126">
        <f>IF(D126=0,a_cup*a_t+100,a_cup*(1-(1+D126)^(-a_t))/D126+100/(1+D126)^a_t)</f>
        <v/>
      </c>
      <c r="F126">
        <f>CEILING(max_inv/(E126/100),p_den)</f>
        <v/>
      </c>
      <c r="G126">
        <f>F126*E126/100</f>
        <v/>
      </c>
      <c r="H126">
        <f>caja-G126*(1+p_com)</f>
        <v/>
      </c>
      <c r="I126">
        <f>(G126*(1+D126)^a_t+H126*(1+reinv)^a_t)*(1+reinv)^(t_h-a_t)</f>
        <v/>
      </c>
    </row>
    <row r="127">
      <c r="D127" t="n">
        <v>0.03125</v>
      </c>
      <c r="E127">
        <f>IF(D127=0,a_cup*a_t+100,a_cup*(1-(1+D127)^(-a_t))/D127+100/(1+D127)^a_t)</f>
        <v/>
      </c>
      <c r="F127">
        <f>CEILING(max_inv/(E127/100),p_den)</f>
        <v/>
      </c>
      <c r="G127">
        <f>F127*E127/100</f>
        <v/>
      </c>
      <c r="H127">
        <f>caja-G127*(1+p_com)</f>
        <v/>
      </c>
      <c r="I127">
        <f>(G127*(1+D127)^a_t+H127*(1+reinv)^a_t)*(1+reinv)^(t_h-a_t)</f>
        <v/>
      </c>
    </row>
    <row r="128">
      <c r="D128" t="n">
        <v>0.0315</v>
      </c>
      <c r="E128">
        <f>IF(D128=0,a_cup*a_t+100,a_cup*(1-(1+D128)^(-a_t))/D128+100/(1+D128)^a_t)</f>
        <v/>
      </c>
      <c r="F128">
        <f>CEILING(max_inv/(E128/100),p_den)</f>
        <v/>
      </c>
      <c r="G128">
        <f>F128*E128/100</f>
        <v/>
      </c>
      <c r="H128">
        <f>caja-G128*(1+p_com)</f>
        <v/>
      </c>
      <c r="I128">
        <f>(G128*(1+D128)^a_t+H128*(1+reinv)^a_t)*(1+reinv)^(t_h-a_t)</f>
        <v/>
      </c>
    </row>
    <row r="129">
      <c r="D129" t="n">
        <v>0.03175</v>
      </c>
      <c r="E129">
        <f>IF(D129=0,a_cup*a_t+100,a_cup*(1-(1+D129)^(-a_t))/D129+100/(1+D129)^a_t)</f>
        <v/>
      </c>
      <c r="F129">
        <f>CEILING(max_inv/(E129/100),p_den)</f>
        <v/>
      </c>
      <c r="G129">
        <f>F129*E129/100</f>
        <v/>
      </c>
      <c r="H129">
        <f>caja-G129*(1+p_com)</f>
        <v/>
      </c>
      <c r="I129">
        <f>(G129*(1+D129)^a_t+H129*(1+reinv)^a_t)*(1+reinv)^(t_h-a_t)</f>
        <v/>
      </c>
    </row>
    <row r="130">
      <c r="D130" t="n">
        <v>0.032</v>
      </c>
      <c r="E130">
        <f>IF(D130=0,a_cup*a_t+100,a_cup*(1-(1+D130)^(-a_t))/D130+100/(1+D130)^a_t)</f>
        <v/>
      </c>
      <c r="F130">
        <f>CEILING(max_inv/(E130/100),p_den)</f>
        <v/>
      </c>
      <c r="G130">
        <f>F130*E130/100</f>
        <v/>
      </c>
      <c r="H130">
        <f>caja-G130*(1+p_com)</f>
        <v/>
      </c>
      <c r="I130">
        <f>(G130*(1+D130)^a_t+H130*(1+reinv)^a_t)*(1+reinv)^(t_h-a_t)</f>
        <v/>
      </c>
    </row>
    <row r="131">
      <c r="D131" t="n">
        <v>0.03225</v>
      </c>
      <c r="E131">
        <f>IF(D131=0,a_cup*a_t+100,a_cup*(1-(1+D131)^(-a_t))/D131+100/(1+D131)^a_t)</f>
        <v/>
      </c>
      <c r="F131">
        <f>CEILING(max_inv/(E131/100),p_den)</f>
        <v/>
      </c>
      <c r="G131">
        <f>F131*E131/100</f>
        <v/>
      </c>
      <c r="H131">
        <f>caja-G131*(1+p_com)</f>
        <v/>
      </c>
      <c r="I131">
        <f>(G131*(1+D131)^a_t+H131*(1+reinv)^a_t)*(1+reinv)^(t_h-a_t)</f>
        <v/>
      </c>
    </row>
    <row r="132">
      <c r="D132" t="n">
        <v>0.0325</v>
      </c>
      <c r="E132">
        <f>IF(D132=0,a_cup*a_t+100,a_cup*(1-(1+D132)^(-a_t))/D132+100/(1+D132)^a_t)</f>
        <v/>
      </c>
      <c r="F132">
        <f>CEILING(max_inv/(E132/100),p_den)</f>
        <v/>
      </c>
      <c r="G132">
        <f>F132*E132/100</f>
        <v/>
      </c>
      <c r="H132">
        <f>caja-G132*(1+p_com)</f>
        <v/>
      </c>
      <c r="I132">
        <f>(G132*(1+D132)^a_t+H132*(1+reinv)^a_t)*(1+reinv)^(t_h-a_t)</f>
        <v/>
      </c>
    </row>
    <row r="133">
      <c r="D133" t="n">
        <v>0.03275</v>
      </c>
      <c r="E133">
        <f>IF(D133=0,a_cup*a_t+100,a_cup*(1-(1+D133)^(-a_t))/D133+100/(1+D133)^a_t)</f>
        <v/>
      </c>
      <c r="F133">
        <f>CEILING(max_inv/(E133/100),p_den)</f>
        <v/>
      </c>
      <c r="G133">
        <f>F133*E133/100</f>
        <v/>
      </c>
      <c r="H133">
        <f>caja-G133*(1+p_com)</f>
        <v/>
      </c>
      <c r="I133">
        <f>(G133*(1+D133)^a_t+H133*(1+reinv)^a_t)*(1+reinv)^(t_h-a_t)</f>
        <v/>
      </c>
    </row>
    <row r="134">
      <c r="D134" t="n">
        <v>0.033</v>
      </c>
      <c r="E134">
        <f>IF(D134=0,a_cup*a_t+100,a_cup*(1-(1+D134)^(-a_t))/D134+100/(1+D134)^a_t)</f>
        <v/>
      </c>
      <c r="F134">
        <f>CEILING(max_inv/(E134/100),p_den)</f>
        <v/>
      </c>
      <c r="G134">
        <f>F134*E134/100</f>
        <v/>
      </c>
      <c r="H134">
        <f>caja-G134*(1+p_com)</f>
        <v/>
      </c>
      <c r="I134">
        <f>(G134*(1+D134)^a_t+H134*(1+reinv)^a_t)*(1+reinv)^(t_h-a_t)</f>
        <v/>
      </c>
    </row>
    <row r="135">
      <c r="D135" t="n">
        <v>0.03325</v>
      </c>
      <c r="E135">
        <f>IF(D135=0,a_cup*a_t+100,a_cup*(1-(1+D135)^(-a_t))/D135+100/(1+D135)^a_t)</f>
        <v/>
      </c>
      <c r="F135">
        <f>CEILING(max_inv/(E135/100),p_den)</f>
        <v/>
      </c>
      <c r="G135">
        <f>F135*E135/100</f>
        <v/>
      </c>
      <c r="H135">
        <f>caja-G135*(1+p_com)</f>
        <v/>
      </c>
      <c r="I135">
        <f>(G135*(1+D135)^a_t+H135*(1+reinv)^a_t)*(1+reinv)^(t_h-a_t)</f>
        <v/>
      </c>
    </row>
    <row r="136">
      <c r="D136" t="n">
        <v>0.0335</v>
      </c>
      <c r="E136">
        <f>IF(D136=0,a_cup*a_t+100,a_cup*(1-(1+D136)^(-a_t))/D136+100/(1+D136)^a_t)</f>
        <v/>
      </c>
      <c r="F136">
        <f>CEILING(max_inv/(E136/100),p_den)</f>
        <v/>
      </c>
      <c r="G136">
        <f>F136*E136/100</f>
        <v/>
      </c>
      <c r="H136">
        <f>caja-G136*(1+p_com)</f>
        <v/>
      </c>
      <c r="I136">
        <f>(G136*(1+D136)^a_t+H136*(1+reinv)^a_t)*(1+reinv)^(t_h-a_t)</f>
        <v/>
      </c>
    </row>
    <row r="137">
      <c r="D137" t="n">
        <v>0.03375</v>
      </c>
      <c r="E137">
        <f>IF(D137=0,a_cup*a_t+100,a_cup*(1-(1+D137)^(-a_t))/D137+100/(1+D137)^a_t)</f>
        <v/>
      </c>
      <c r="F137">
        <f>CEILING(max_inv/(E137/100),p_den)</f>
        <v/>
      </c>
      <c r="G137">
        <f>F137*E137/100</f>
        <v/>
      </c>
      <c r="H137">
        <f>caja-G137*(1+p_com)</f>
        <v/>
      </c>
      <c r="I137">
        <f>(G137*(1+D137)^a_t+H137*(1+reinv)^a_t)*(1+reinv)^(t_h-a_t)</f>
        <v/>
      </c>
    </row>
    <row r="138">
      <c r="D138" t="n">
        <v>0.034</v>
      </c>
      <c r="E138">
        <f>IF(D138=0,a_cup*a_t+100,a_cup*(1-(1+D138)^(-a_t))/D138+100/(1+D138)^a_t)</f>
        <v/>
      </c>
      <c r="F138">
        <f>CEILING(max_inv/(E138/100),p_den)</f>
        <v/>
      </c>
      <c r="G138">
        <f>F138*E138/100</f>
        <v/>
      </c>
      <c r="H138">
        <f>caja-G138*(1+p_com)</f>
        <v/>
      </c>
      <c r="I138">
        <f>(G138*(1+D138)^a_t+H138*(1+reinv)^a_t)*(1+reinv)^(t_h-a_t)</f>
        <v/>
      </c>
    </row>
    <row r="139">
      <c r="D139" t="n">
        <v>0.03425</v>
      </c>
      <c r="E139">
        <f>IF(D139=0,a_cup*a_t+100,a_cup*(1-(1+D139)^(-a_t))/D139+100/(1+D139)^a_t)</f>
        <v/>
      </c>
      <c r="F139">
        <f>CEILING(max_inv/(E139/100),p_den)</f>
        <v/>
      </c>
      <c r="G139">
        <f>F139*E139/100</f>
        <v/>
      </c>
      <c r="H139">
        <f>caja-G139*(1+p_com)</f>
        <v/>
      </c>
      <c r="I139">
        <f>(G139*(1+D139)^a_t+H139*(1+reinv)^a_t)*(1+reinv)^(t_h-a_t)</f>
        <v/>
      </c>
    </row>
    <row r="140">
      <c r="D140" t="n">
        <v>0.0345</v>
      </c>
      <c r="E140">
        <f>IF(D140=0,a_cup*a_t+100,a_cup*(1-(1+D140)^(-a_t))/D140+100/(1+D140)^a_t)</f>
        <v/>
      </c>
      <c r="F140">
        <f>CEILING(max_inv/(E140/100),p_den)</f>
        <v/>
      </c>
      <c r="G140">
        <f>F140*E140/100</f>
        <v/>
      </c>
      <c r="H140">
        <f>caja-G140*(1+p_com)</f>
        <v/>
      </c>
      <c r="I140">
        <f>(G140*(1+D140)^a_t+H140*(1+reinv)^a_t)*(1+reinv)^(t_h-a_t)</f>
        <v/>
      </c>
    </row>
    <row r="141">
      <c r="D141" t="n">
        <v>0.03475</v>
      </c>
      <c r="E141">
        <f>IF(D141=0,a_cup*a_t+100,a_cup*(1-(1+D141)^(-a_t))/D141+100/(1+D141)^a_t)</f>
        <v/>
      </c>
      <c r="F141">
        <f>CEILING(max_inv/(E141/100),p_den)</f>
        <v/>
      </c>
      <c r="G141">
        <f>F141*E141/100</f>
        <v/>
      </c>
      <c r="H141">
        <f>caja-G141*(1+p_com)</f>
        <v/>
      </c>
      <c r="I141">
        <f>(G141*(1+D141)^a_t+H141*(1+reinv)^a_t)*(1+reinv)^(t_h-a_t)</f>
        <v/>
      </c>
    </row>
    <row r="142">
      <c r="D142" t="n">
        <v>0.035</v>
      </c>
      <c r="E142">
        <f>IF(D142=0,a_cup*a_t+100,a_cup*(1-(1+D142)^(-a_t))/D142+100/(1+D142)^a_t)</f>
        <v/>
      </c>
      <c r="F142">
        <f>CEILING(max_inv/(E142/100),p_den)</f>
        <v/>
      </c>
      <c r="G142">
        <f>F142*E142/100</f>
        <v/>
      </c>
      <c r="H142">
        <f>caja-G142*(1+p_com)</f>
        <v/>
      </c>
      <c r="I142">
        <f>(G142*(1+D142)^a_t+H142*(1+reinv)^a_t)*(1+reinv)^(t_h-a_t)</f>
        <v/>
      </c>
    </row>
    <row r="143">
      <c r="D143" t="n">
        <v>0.03525</v>
      </c>
      <c r="E143">
        <f>IF(D143=0,a_cup*a_t+100,a_cup*(1-(1+D143)^(-a_t))/D143+100/(1+D143)^a_t)</f>
        <v/>
      </c>
      <c r="F143">
        <f>CEILING(max_inv/(E143/100),p_den)</f>
        <v/>
      </c>
      <c r="G143">
        <f>F143*E143/100</f>
        <v/>
      </c>
      <c r="H143">
        <f>caja-G143*(1+p_com)</f>
        <v/>
      </c>
      <c r="I143">
        <f>(G143*(1+D143)^a_t+H143*(1+reinv)^a_t)*(1+reinv)^(t_h-a_t)</f>
        <v/>
      </c>
    </row>
    <row r="144">
      <c r="D144" t="n">
        <v>0.0355</v>
      </c>
      <c r="E144">
        <f>IF(D144=0,a_cup*a_t+100,a_cup*(1-(1+D144)^(-a_t))/D144+100/(1+D144)^a_t)</f>
        <v/>
      </c>
      <c r="F144">
        <f>CEILING(max_inv/(E144/100),p_den)</f>
        <v/>
      </c>
      <c r="G144">
        <f>F144*E144/100</f>
        <v/>
      </c>
      <c r="H144">
        <f>caja-G144*(1+p_com)</f>
        <v/>
      </c>
      <c r="I144">
        <f>(G144*(1+D144)^a_t+H144*(1+reinv)^a_t)*(1+reinv)^(t_h-a_t)</f>
        <v/>
      </c>
    </row>
    <row r="145">
      <c r="D145" t="n">
        <v>0.03575</v>
      </c>
      <c r="E145">
        <f>IF(D145=0,a_cup*a_t+100,a_cup*(1-(1+D145)^(-a_t))/D145+100/(1+D145)^a_t)</f>
        <v/>
      </c>
      <c r="F145">
        <f>CEILING(max_inv/(E145/100),p_den)</f>
        <v/>
      </c>
      <c r="G145">
        <f>F145*E145/100</f>
        <v/>
      </c>
      <c r="H145">
        <f>caja-G145*(1+p_com)</f>
        <v/>
      </c>
      <c r="I145">
        <f>(G145*(1+D145)^a_t+H145*(1+reinv)^a_t)*(1+reinv)^(t_h-a_t)</f>
        <v/>
      </c>
    </row>
    <row r="146">
      <c r="D146" t="n">
        <v>0.036</v>
      </c>
      <c r="E146">
        <f>IF(D146=0,a_cup*a_t+100,a_cup*(1-(1+D146)^(-a_t))/D146+100/(1+D146)^a_t)</f>
        <v/>
      </c>
      <c r="F146">
        <f>CEILING(max_inv/(E146/100),p_den)</f>
        <v/>
      </c>
      <c r="G146">
        <f>F146*E146/100</f>
        <v/>
      </c>
      <c r="H146">
        <f>caja-G146*(1+p_com)</f>
        <v/>
      </c>
      <c r="I146">
        <f>(G146*(1+D146)^a_t+H146*(1+reinv)^a_t)*(1+reinv)^(t_h-a_t)</f>
        <v/>
      </c>
    </row>
    <row r="147">
      <c r="D147" t="n">
        <v>0.03625</v>
      </c>
      <c r="E147">
        <f>IF(D147=0,a_cup*a_t+100,a_cup*(1-(1+D147)^(-a_t))/D147+100/(1+D147)^a_t)</f>
        <v/>
      </c>
      <c r="F147">
        <f>CEILING(max_inv/(E147/100),p_den)</f>
        <v/>
      </c>
      <c r="G147">
        <f>F147*E147/100</f>
        <v/>
      </c>
      <c r="H147">
        <f>caja-G147*(1+p_com)</f>
        <v/>
      </c>
      <c r="I147">
        <f>(G147*(1+D147)^a_t+H147*(1+reinv)^a_t)*(1+reinv)^(t_h-a_t)</f>
        <v/>
      </c>
    </row>
    <row r="148">
      <c r="D148" t="n">
        <v>0.0365</v>
      </c>
      <c r="E148">
        <f>IF(D148=0,a_cup*a_t+100,a_cup*(1-(1+D148)^(-a_t))/D148+100/(1+D148)^a_t)</f>
        <v/>
      </c>
      <c r="F148">
        <f>CEILING(max_inv/(E148/100),p_den)</f>
        <v/>
      </c>
      <c r="G148">
        <f>F148*E148/100</f>
        <v/>
      </c>
      <c r="H148">
        <f>caja-G148*(1+p_com)</f>
        <v/>
      </c>
      <c r="I148">
        <f>(G148*(1+D148)^a_t+H148*(1+reinv)^a_t)*(1+reinv)^(t_h-a_t)</f>
        <v/>
      </c>
    </row>
    <row r="149">
      <c r="D149" t="n">
        <v>0.03675</v>
      </c>
      <c r="E149">
        <f>IF(D149=0,a_cup*a_t+100,a_cup*(1-(1+D149)^(-a_t))/D149+100/(1+D149)^a_t)</f>
        <v/>
      </c>
      <c r="F149">
        <f>CEILING(max_inv/(E149/100),p_den)</f>
        <v/>
      </c>
      <c r="G149">
        <f>F149*E149/100</f>
        <v/>
      </c>
      <c r="H149">
        <f>caja-G149*(1+p_com)</f>
        <v/>
      </c>
      <c r="I149">
        <f>(G149*(1+D149)^a_t+H149*(1+reinv)^a_t)*(1+reinv)^(t_h-a_t)</f>
        <v/>
      </c>
    </row>
    <row r="150">
      <c r="D150" t="n">
        <v>0.037</v>
      </c>
      <c r="E150">
        <f>IF(D150=0,a_cup*a_t+100,a_cup*(1-(1+D150)^(-a_t))/D150+100/(1+D150)^a_t)</f>
        <v/>
      </c>
      <c r="F150">
        <f>CEILING(max_inv/(E150/100),p_den)</f>
        <v/>
      </c>
      <c r="G150">
        <f>F150*E150/100</f>
        <v/>
      </c>
      <c r="H150">
        <f>caja-G150*(1+p_com)</f>
        <v/>
      </c>
      <c r="I150">
        <f>(G150*(1+D150)^a_t+H150*(1+reinv)^a_t)*(1+reinv)^(t_h-a_t)</f>
        <v/>
      </c>
    </row>
    <row r="151">
      <c r="D151" t="n">
        <v>0.03725</v>
      </c>
      <c r="E151">
        <f>IF(D151=0,a_cup*a_t+100,a_cup*(1-(1+D151)^(-a_t))/D151+100/(1+D151)^a_t)</f>
        <v/>
      </c>
      <c r="F151">
        <f>CEILING(max_inv/(E151/100),p_den)</f>
        <v/>
      </c>
      <c r="G151">
        <f>F151*E151/100</f>
        <v/>
      </c>
      <c r="H151">
        <f>caja-G151*(1+p_com)</f>
        <v/>
      </c>
      <c r="I151">
        <f>(G151*(1+D151)^a_t+H151*(1+reinv)^a_t)*(1+reinv)^(t_h-a_t)</f>
        <v/>
      </c>
    </row>
    <row r="152">
      <c r="D152" t="n">
        <v>0.0375</v>
      </c>
      <c r="E152">
        <f>IF(D152=0,a_cup*a_t+100,a_cup*(1-(1+D152)^(-a_t))/D152+100/(1+D152)^a_t)</f>
        <v/>
      </c>
      <c r="F152">
        <f>CEILING(max_inv/(E152/100),p_den)</f>
        <v/>
      </c>
      <c r="G152">
        <f>F152*E152/100</f>
        <v/>
      </c>
      <c r="H152">
        <f>caja-G152*(1+p_com)</f>
        <v/>
      </c>
      <c r="I152">
        <f>(G152*(1+D152)^a_t+H152*(1+reinv)^a_t)*(1+reinv)^(t_h-a_t)</f>
        <v/>
      </c>
    </row>
    <row r="153">
      <c r="D153" t="n">
        <v>0.03775</v>
      </c>
      <c r="E153">
        <f>IF(D153=0,a_cup*a_t+100,a_cup*(1-(1+D153)^(-a_t))/D153+100/(1+D153)^a_t)</f>
        <v/>
      </c>
      <c r="F153">
        <f>CEILING(max_inv/(E153/100),p_den)</f>
        <v/>
      </c>
      <c r="G153">
        <f>F153*E153/100</f>
        <v/>
      </c>
      <c r="H153">
        <f>caja-G153*(1+p_com)</f>
        <v/>
      </c>
      <c r="I153">
        <f>(G153*(1+D153)^a_t+H153*(1+reinv)^a_t)*(1+reinv)^(t_h-a_t)</f>
        <v/>
      </c>
    </row>
    <row r="154">
      <c r="D154" t="n">
        <v>0.038</v>
      </c>
      <c r="E154">
        <f>IF(D154=0,a_cup*a_t+100,a_cup*(1-(1+D154)^(-a_t))/D154+100/(1+D154)^a_t)</f>
        <v/>
      </c>
      <c r="F154">
        <f>CEILING(max_inv/(E154/100),p_den)</f>
        <v/>
      </c>
      <c r="G154">
        <f>F154*E154/100</f>
        <v/>
      </c>
      <c r="H154">
        <f>caja-G154*(1+p_com)</f>
        <v/>
      </c>
      <c r="I154">
        <f>(G154*(1+D154)^a_t+H154*(1+reinv)^a_t)*(1+reinv)^(t_h-a_t)</f>
        <v/>
      </c>
    </row>
    <row r="155">
      <c r="D155" t="n">
        <v>0.03825</v>
      </c>
      <c r="E155">
        <f>IF(D155=0,a_cup*a_t+100,a_cup*(1-(1+D155)^(-a_t))/D155+100/(1+D155)^a_t)</f>
        <v/>
      </c>
      <c r="F155">
        <f>CEILING(max_inv/(E155/100),p_den)</f>
        <v/>
      </c>
      <c r="G155">
        <f>F155*E155/100</f>
        <v/>
      </c>
      <c r="H155">
        <f>caja-G155*(1+p_com)</f>
        <v/>
      </c>
      <c r="I155">
        <f>(G155*(1+D155)^a_t+H155*(1+reinv)^a_t)*(1+reinv)^(t_h-a_t)</f>
        <v/>
      </c>
    </row>
    <row r="156">
      <c r="D156" t="n">
        <v>0.0385</v>
      </c>
      <c r="E156">
        <f>IF(D156=0,a_cup*a_t+100,a_cup*(1-(1+D156)^(-a_t))/D156+100/(1+D156)^a_t)</f>
        <v/>
      </c>
      <c r="F156">
        <f>CEILING(max_inv/(E156/100),p_den)</f>
        <v/>
      </c>
      <c r="G156">
        <f>F156*E156/100</f>
        <v/>
      </c>
      <c r="H156">
        <f>caja-G156*(1+p_com)</f>
        <v/>
      </c>
      <c r="I156">
        <f>(G156*(1+D156)^a_t+H156*(1+reinv)^a_t)*(1+reinv)^(t_h-a_t)</f>
        <v/>
      </c>
    </row>
    <row r="157">
      <c r="D157" t="n">
        <v>0.03875</v>
      </c>
      <c r="E157">
        <f>IF(D157=0,a_cup*a_t+100,a_cup*(1-(1+D157)^(-a_t))/D157+100/(1+D157)^a_t)</f>
        <v/>
      </c>
      <c r="F157">
        <f>CEILING(max_inv/(E157/100),p_den)</f>
        <v/>
      </c>
      <c r="G157">
        <f>F157*E157/100</f>
        <v/>
      </c>
      <c r="H157">
        <f>caja-G157*(1+p_com)</f>
        <v/>
      </c>
      <c r="I157">
        <f>(G157*(1+D157)^a_t+H157*(1+reinv)^a_t)*(1+reinv)^(t_h-a_t)</f>
        <v/>
      </c>
    </row>
    <row r="158">
      <c r="D158" t="n">
        <v>0.039</v>
      </c>
      <c r="E158">
        <f>IF(D158=0,a_cup*a_t+100,a_cup*(1-(1+D158)^(-a_t))/D158+100/(1+D158)^a_t)</f>
        <v/>
      </c>
      <c r="F158">
        <f>CEILING(max_inv/(E158/100),p_den)</f>
        <v/>
      </c>
      <c r="G158">
        <f>F158*E158/100</f>
        <v/>
      </c>
      <c r="H158">
        <f>caja-G158*(1+p_com)</f>
        <v/>
      </c>
      <c r="I158">
        <f>(G158*(1+D158)^a_t+H158*(1+reinv)^a_t)*(1+reinv)^(t_h-a_t)</f>
        <v/>
      </c>
    </row>
    <row r="159">
      <c r="D159" t="n">
        <v>0.03925</v>
      </c>
      <c r="E159">
        <f>IF(D159=0,a_cup*a_t+100,a_cup*(1-(1+D159)^(-a_t))/D159+100/(1+D159)^a_t)</f>
        <v/>
      </c>
      <c r="F159">
        <f>CEILING(max_inv/(E159/100),p_den)</f>
        <v/>
      </c>
      <c r="G159">
        <f>F159*E159/100</f>
        <v/>
      </c>
      <c r="H159">
        <f>caja-G159*(1+p_com)</f>
        <v/>
      </c>
      <c r="I159">
        <f>(G159*(1+D159)^a_t+H159*(1+reinv)^a_t)*(1+reinv)^(t_h-a_t)</f>
        <v/>
      </c>
    </row>
    <row r="160">
      <c r="D160" t="n">
        <v>0.0395</v>
      </c>
      <c r="E160">
        <f>IF(D160=0,a_cup*a_t+100,a_cup*(1-(1+D160)^(-a_t))/D160+100/(1+D160)^a_t)</f>
        <v/>
      </c>
      <c r="F160">
        <f>CEILING(max_inv/(E160/100),p_den)</f>
        <v/>
      </c>
      <c r="G160">
        <f>F160*E160/100</f>
        <v/>
      </c>
      <c r="H160">
        <f>caja-G160*(1+p_com)</f>
        <v/>
      </c>
      <c r="I160">
        <f>(G160*(1+D160)^a_t+H160*(1+reinv)^a_t)*(1+reinv)^(t_h-a_t)</f>
        <v/>
      </c>
    </row>
    <row r="161">
      <c r="D161" t="n">
        <v>0.03975</v>
      </c>
      <c r="E161">
        <f>IF(D161=0,a_cup*a_t+100,a_cup*(1-(1+D161)^(-a_t))/D161+100/(1+D161)^a_t)</f>
        <v/>
      </c>
      <c r="F161">
        <f>CEILING(max_inv/(E161/100),p_den)</f>
        <v/>
      </c>
      <c r="G161">
        <f>F161*E161/100</f>
        <v/>
      </c>
      <c r="H161">
        <f>caja-G161*(1+p_com)</f>
        <v/>
      </c>
      <c r="I161">
        <f>(G161*(1+D161)^a_t+H161*(1+reinv)^a_t)*(1+reinv)^(t_h-a_t)</f>
        <v/>
      </c>
    </row>
    <row r="162">
      <c r="D162" t="n">
        <v>0.04</v>
      </c>
      <c r="E162">
        <f>IF(D162=0,a_cup*a_t+100,a_cup*(1-(1+D162)^(-a_t))/D162+100/(1+D162)^a_t)</f>
        <v/>
      </c>
      <c r="F162">
        <f>CEILING(max_inv/(E162/100),p_den)</f>
        <v/>
      </c>
      <c r="G162">
        <f>F162*E162/100</f>
        <v/>
      </c>
      <c r="H162">
        <f>caja-G162*(1+p_com)</f>
        <v/>
      </c>
      <c r="I162">
        <f>(G162*(1+D162)^a_t+H162*(1+reinv)^a_t)*(1+reinv)^(t_h-a_t)</f>
        <v/>
      </c>
    </row>
    <row r="163">
      <c r="D163" t="n">
        <v>0.04025</v>
      </c>
      <c r="E163">
        <f>IF(D163=0,a_cup*a_t+100,a_cup*(1-(1+D163)^(-a_t))/D163+100/(1+D163)^a_t)</f>
        <v/>
      </c>
      <c r="F163">
        <f>CEILING(max_inv/(E163/100),p_den)</f>
        <v/>
      </c>
      <c r="G163">
        <f>F163*E163/100</f>
        <v/>
      </c>
      <c r="H163">
        <f>caja-G163*(1+p_com)</f>
        <v/>
      </c>
      <c r="I163">
        <f>(G163*(1+D163)^a_t+H163*(1+reinv)^a_t)*(1+reinv)^(t_h-a_t)</f>
        <v/>
      </c>
    </row>
    <row r="164">
      <c r="D164" t="n">
        <v>0.0405</v>
      </c>
      <c r="E164">
        <f>IF(D164=0,a_cup*a_t+100,a_cup*(1-(1+D164)^(-a_t))/D164+100/(1+D164)^a_t)</f>
        <v/>
      </c>
      <c r="F164">
        <f>CEILING(max_inv/(E164/100),p_den)</f>
        <v/>
      </c>
      <c r="G164">
        <f>F164*E164/100</f>
        <v/>
      </c>
      <c r="H164">
        <f>caja-G164*(1+p_com)</f>
        <v/>
      </c>
      <c r="I164">
        <f>(G164*(1+D164)^a_t+H164*(1+reinv)^a_t)*(1+reinv)^(t_h-a_t)</f>
        <v/>
      </c>
    </row>
    <row r="165">
      <c r="D165" t="n">
        <v>0.04075</v>
      </c>
      <c r="E165">
        <f>IF(D165=0,a_cup*a_t+100,a_cup*(1-(1+D165)^(-a_t))/D165+100/(1+D165)^a_t)</f>
        <v/>
      </c>
      <c r="F165">
        <f>CEILING(max_inv/(E165/100),p_den)</f>
        <v/>
      </c>
      <c r="G165">
        <f>F165*E165/100</f>
        <v/>
      </c>
      <c r="H165">
        <f>caja-G165*(1+p_com)</f>
        <v/>
      </c>
      <c r="I165">
        <f>(G165*(1+D165)^a_t+H165*(1+reinv)^a_t)*(1+reinv)^(t_h-a_t)</f>
        <v/>
      </c>
    </row>
    <row r="166">
      <c r="D166" t="n">
        <v>0.041</v>
      </c>
      <c r="E166">
        <f>IF(D166=0,a_cup*a_t+100,a_cup*(1-(1+D166)^(-a_t))/D166+100/(1+D166)^a_t)</f>
        <v/>
      </c>
      <c r="F166">
        <f>CEILING(max_inv/(E166/100),p_den)</f>
        <v/>
      </c>
      <c r="G166">
        <f>F166*E166/100</f>
        <v/>
      </c>
      <c r="H166">
        <f>caja-G166*(1+p_com)</f>
        <v/>
      </c>
      <c r="I166">
        <f>(G166*(1+D166)^a_t+H166*(1+reinv)^a_t)*(1+reinv)^(t_h-a_t)</f>
        <v/>
      </c>
    </row>
    <row r="167">
      <c r="D167" t="n">
        <v>0.04125</v>
      </c>
      <c r="E167">
        <f>IF(D167=0,a_cup*a_t+100,a_cup*(1-(1+D167)^(-a_t))/D167+100/(1+D167)^a_t)</f>
        <v/>
      </c>
      <c r="F167">
        <f>CEILING(max_inv/(E167/100),p_den)</f>
        <v/>
      </c>
      <c r="G167">
        <f>F167*E167/100</f>
        <v/>
      </c>
      <c r="H167">
        <f>caja-G167*(1+p_com)</f>
        <v/>
      </c>
      <c r="I167">
        <f>(G167*(1+D167)^a_t+H167*(1+reinv)^a_t)*(1+reinv)^(t_h-a_t)</f>
        <v/>
      </c>
    </row>
    <row r="168">
      <c r="D168" t="n">
        <v>0.0415</v>
      </c>
      <c r="E168">
        <f>IF(D168=0,a_cup*a_t+100,a_cup*(1-(1+D168)^(-a_t))/D168+100/(1+D168)^a_t)</f>
        <v/>
      </c>
      <c r="F168">
        <f>CEILING(max_inv/(E168/100),p_den)</f>
        <v/>
      </c>
      <c r="G168">
        <f>F168*E168/100</f>
        <v/>
      </c>
      <c r="H168">
        <f>caja-G168*(1+p_com)</f>
        <v/>
      </c>
      <c r="I168">
        <f>(G168*(1+D168)^a_t+H168*(1+reinv)^a_t)*(1+reinv)^(t_h-a_t)</f>
        <v/>
      </c>
    </row>
    <row r="169">
      <c r="D169" t="n">
        <v>0.04175</v>
      </c>
      <c r="E169">
        <f>IF(D169=0,a_cup*a_t+100,a_cup*(1-(1+D169)^(-a_t))/D169+100/(1+D169)^a_t)</f>
        <v/>
      </c>
      <c r="F169">
        <f>CEILING(max_inv/(E169/100),p_den)</f>
        <v/>
      </c>
      <c r="G169">
        <f>F169*E169/100</f>
        <v/>
      </c>
      <c r="H169">
        <f>caja-G169*(1+p_com)</f>
        <v/>
      </c>
      <c r="I169">
        <f>(G169*(1+D169)^a_t+H169*(1+reinv)^a_t)*(1+reinv)^(t_h-a_t)</f>
        <v/>
      </c>
    </row>
    <row r="170">
      <c r="D170" t="n">
        <v>0.042</v>
      </c>
      <c r="E170">
        <f>IF(D170=0,a_cup*a_t+100,a_cup*(1-(1+D170)^(-a_t))/D170+100/(1+D170)^a_t)</f>
        <v/>
      </c>
      <c r="F170">
        <f>CEILING(max_inv/(E170/100),p_den)</f>
        <v/>
      </c>
      <c r="G170">
        <f>F170*E170/100</f>
        <v/>
      </c>
      <c r="H170">
        <f>caja-G170*(1+p_com)</f>
        <v/>
      </c>
      <c r="I170">
        <f>(G170*(1+D170)^a_t+H170*(1+reinv)^a_t)*(1+reinv)^(t_h-a_t)</f>
        <v/>
      </c>
    </row>
    <row r="171">
      <c r="D171" t="n">
        <v>0.04225</v>
      </c>
      <c r="E171">
        <f>IF(D171=0,a_cup*a_t+100,a_cup*(1-(1+D171)^(-a_t))/D171+100/(1+D171)^a_t)</f>
        <v/>
      </c>
      <c r="F171">
        <f>CEILING(max_inv/(E171/100),p_den)</f>
        <v/>
      </c>
      <c r="G171">
        <f>F171*E171/100</f>
        <v/>
      </c>
      <c r="H171">
        <f>caja-G171*(1+p_com)</f>
        <v/>
      </c>
      <c r="I171">
        <f>(G171*(1+D171)^a_t+H171*(1+reinv)^a_t)*(1+reinv)^(t_h-a_t)</f>
        <v/>
      </c>
    </row>
    <row r="172">
      <c r="D172" t="n">
        <v>0.0425</v>
      </c>
      <c r="E172">
        <f>IF(D172=0,a_cup*a_t+100,a_cup*(1-(1+D172)^(-a_t))/D172+100/(1+D172)^a_t)</f>
        <v/>
      </c>
      <c r="F172">
        <f>CEILING(max_inv/(E172/100),p_den)</f>
        <v/>
      </c>
      <c r="G172">
        <f>F172*E172/100</f>
        <v/>
      </c>
      <c r="H172">
        <f>caja-G172*(1+p_com)</f>
        <v/>
      </c>
      <c r="I172">
        <f>(G172*(1+D172)^a_t+H172*(1+reinv)^a_t)*(1+reinv)^(t_h-a_t)</f>
        <v/>
      </c>
    </row>
    <row r="173">
      <c r="D173" t="n">
        <v>0.04275</v>
      </c>
      <c r="E173">
        <f>IF(D173=0,a_cup*a_t+100,a_cup*(1-(1+D173)^(-a_t))/D173+100/(1+D173)^a_t)</f>
        <v/>
      </c>
      <c r="F173">
        <f>CEILING(max_inv/(E173/100),p_den)</f>
        <v/>
      </c>
      <c r="G173">
        <f>F173*E173/100</f>
        <v/>
      </c>
      <c r="H173">
        <f>caja-G173*(1+p_com)</f>
        <v/>
      </c>
      <c r="I173">
        <f>(G173*(1+D173)^a_t+H173*(1+reinv)^a_t)*(1+reinv)^(t_h-a_t)</f>
        <v/>
      </c>
    </row>
    <row r="174">
      <c r="D174" t="n">
        <v>0.043</v>
      </c>
      <c r="E174">
        <f>IF(D174=0,a_cup*a_t+100,a_cup*(1-(1+D174)^(-a_t))/D174+100/(1+D174)^a_t)</f>
        <v/>
      </c>
      <c r="F174">
        <f>CEILING(max_inv/(E174/100),p_den)</f>
        <v/>
      </c>
      <c r="G174">
        <f>F174*E174/100</f>
        <v/>
      </c>
      <c r="H174">
        <f>caja-G174*(1+p_com)</f>
        <v/>
      </c>
      <c r="I174">
        <f>(G174*(1+D174)^a_t+H174*(1+reinv)^a_t)*(1+reinv)^(t_h-a_t)</f>
        <v/>
      </c>
    </row>
    <row r="175">
      <c r="D175" t="n">
        <v>0.04325</v>
      </c>
      <c r="E175">
        <f>IF(D175=0,a_cup*a_t+100,a_cup*(1-(1+D175)^(-a_t))/D175+100/(1+D175)^a_t)</f>
        <v/>
      </c>
      <c r="F175">
        <f>CEILING(max_inv/(E175/100),p_den)</f>
        <v/>
      </c>
      <c r="G175">
        <f>F175*E175/100</f>
        <v/>
      </c>
      <c r="H175">
        <f>caja-G175*(1+p_com)</f>
        <v/>
      </c>
      <c r="I175">
        <f>(G175*(1+D175)^a_t+H175*(1+reinv)^a_t)*(1+reinv)^(t_h-a_t)</f>
        <v/>
      </c>
    </row>
    <row r="176">
      <c r="D176" t="n">
        <v>0.0435</v>
      </c>
      <c r="E176">
        <f>IF(D176=0,a_cup*a_t+100,a_cup*(1-(1+D176)^(-a_t))/D176+100/(1+D176)^a_t)</f>
        <v/>
      </c>
      <c r="F176">
        <f>CEILING(max_inv/(E176/100),p_den)</f>
        <v/>
      </c>
      <c r="G176">
        <f>F176*E176/100</f>
        <v/>
      </c>
      <c r="H176">
        <f>caja-G176*(1+p_com)</f>
        <v/>
      </c>
      <c r="I176">
        <f>(G176*(1+D176)^a_t+H176*(1+reinv)^a_t)*(1+reinv)^(t_h-a_t)</f>
        <v/>
      </c>
    </row>
    <row r="177">
      <c r="D177" t="n">
        <v>0.04375</v>
      </c>
      <c r="E177">
        <f>IF(D177=0,a_cup*a_t+100,a_cup*(1-(1+D177)^(-a_t))/D177+100/(1+D177)^a_t)</f>
        <v/>
      </c>
      <c r="F177">
        <f>CEILING(max_inv/(E177/100),p_den)</f>
        <v/>
      </c>
      <c r="G177">
        <f>F177*E177/100</f>
        <v/>
      </c>
      <c r="H177">
        <f>caja-G177*(1+p_com)</f>
        <v/>
      </c>
      <c r="I177">
        <f>(G177*(1+D177)^a_t+H177*(1+reinv)^a_t)*(1+reinv)^(t_h-a_t)</f>
        <v/>
      </c>
    </row>
    <row r="178">
      <c r="D178" t="n">
        <v>0.044</v>
      </c>
      <c r="E178">
        <f>IF(D178=0,a_cup*a_t+100,a_cup*(1-(1+D178)^(-a_t))/D178+100/(1+D178)^a_t)</f>
        <v/>
      </c>
      <c r="F178">
        <f>CEILING(max_inv/(E178/100),p_den)</f>
        <v/>
      </c>
      <c r="G178">
        <f>F178*E178/100</f>
        <v/>
      </c>
      <c r="H178">
        <f>caja-G178*(1+p_com)</f>
        <v/>
      </c>
      <c r="I178">
        <f>(G178*(1+D178)^a_t+H178*(1+reinv)^a_t)*(1+reinv)^(t_h-a_t)</f>
        <v/>
      </c>
    </row>
    <row r="179">
      <c r="D179" t="n">
        <v>0.04425</v>
      </c>
      <c r="E179">
        <f>IF(D179=0,a_cup*a_t+100,a_cup*(1-(1+D179)^(-a_t))/D179+100/(1+D179)^a_t)</f>
        <v/>
      </c>
      <c r="F179">
        <f>CEILING(max_inv/(E179/100),p_den)</f>
        <v/>
      </c>
      <c r="G179">
        <f>F179*E179/100</f>
        <v/>
      </c>
      <c r="H179">
        <f>caja-G179*(1+p_com)</f>
        <v/>
      </c>
      <c r="I179">
        <f>(G179*(1+D179)^a_t+H179*(1+reinv)^a_t)*(1+reinv)^(t_h-a_t)</f>
        <v/>
      </c>
    </row>
    <row r="180">
      <c r="D180" t="n">
        <v>0.0445</v>
      </c>
      <c r="E180">
        <f>IF(D180=0,a_cup*a_t+100,a_cup*(1-(1+D180)^(-a_t))/D180+100/(1+D180)^a_t)</f>
        <v/>
      </c>
      <c r="F180">
        <f>CEILING(max_inv/(E180/100),p_den)</f>
        <v/>
      </c>
      <c r="G180">
        <f>F180*E180/100</f>
        <v/>
      </c>
      <c r="H180">
        <f>caja-G180*(1+p_com)</f>
        <v/>
      </c>
      <c r="I180">
        <f>(G180*(1+D180)^a_t+H180*(1+reinv)^a_t)*(1+reinv)^(t_h-a_t)</f>
        <v/>
      </c>
    </row>
    <row r="181">
      <c r="D181" t="n">
        <v>0.04475</v>
      </c>
      <c r="E181">
        <f>IF(D181=0,a_cup*a_t+100,a_cup*(1-(1+D181)^(-a_t))/D181+100/(1+D181)^a_t)</f>
        <v/>
      </c>
      <c r="F181">
        <f>CEILING(max_inv/(E181/100),p_den)</f>
        <v/>
      </c>
      <c r="G181">
        <f>F181*E181/100</f>
        <v/>
      </c>
      <c r="H181">
        <f>caja-G181*(1+p_com)</f>
        <v/>
      </c>
      <c r="I181">
        <f>(G181*(1+D181)^a_t+H181*(1+reinv)^a_t)*(1+reinv)^(t_h-a_t)</f>
        <v/>
      </c>
    </row>
    <row r="182">
      <c r="D182" t="n">
        <v>0.045</v>
      </c>
      <c r="E182">
        <f>IF(D182=0,a_cup*a_t+100,a_cup*(1-(1+D182)^(-a_t))/D182+100/(1+D182)^a_t)</f>
        <v/>
      </c>
      <c r="F182">
        <f>CEILING(max_inv/(E182/100),p_den)</f>
        <v/>
      </c>
      <c r="G182">
        <f>F182*E182/100</f>
        <v/>
      </c>
      <c r="H182">
        <f>caja-G182*(1+p_com)</f>
        <v/>
      </c>
      <c r="I182">
        <f>(G182*(1+D182)^a_t+H182*(1+reinv)^a_t)*(1+reinv)^(t_h-a_t)</f>
        <v/>
      </c>
    </row>
    <row r="183">
      <c r="D183" t="n">
        <v>0.04525</v>
      </c>
      <c r="E183">
        <f>IF(D183=0,a_cup*a_t+100,a_cup*(1-(1+D183)^(-a_t))/D183+100/(1+D183)^a_t)</f>
        <v/>
      </c>
      <c r="F183">
        <f>CEILING(max_inv/(E183/100),p_den)</f>
        <v/>
      </c>
      <c r="G183">
        <f>F183*E183/100</f>
        <v/>
      </c>
      <c r="H183">
        <f>caja-G183*(1+p_com)</f>
        <v/>
      </c>
      <c r="I183">
        <f>(G183*(1+D183)^a_t+H183*(1+reinv)^a_t)*(1+reinv)^(t_h-a_t)</f>
        <v/>
      </c>
    </row>
    <row r="184">
      <c r="D184" t="n">
        <v>0.0455</v>
      </c>
      <c r="E184">
        <f>IF(D184=0,a_cup*a_t+100,a_cup*(1-(1+D184)^(-a_t))/D184+100/(1+D184)^a_t)</f>
        <v/>
      </c>
      <c r="F184">
        <f>CEILING(max_inv/(E184/100),p_den)</f>
        <v/>
      </c>
      <c r="G184">
        <f>F184*E184/100</f>
        <v/>
      </c>
      <c r="H184">
        <f>caja-G184*(1+p_com)</f>
        <v/>
      </c>
      <c r="I184">
        <f>(G184*(1+D184)^a_t+H184*(1+reinv)^a_t)*(1+reinv)^(t_h-a_t)</f>
        <v/>
      </c>
    </row>
    <row r="185">
      <c r="D185" t="n">
        <v>0.04575</v>
      </c>
      <c r="E185">
        <f>IF(D185=0,a_cup*a_t+100,a_cup*(1-(1+D185)^(-a_t))/D185+100/(1+D185)^a_t)</f>
        <v/>
      </c>
      <c r="F185">
        <f>CEILING(max_inv/(E185/100),p_den)</f>
        <v/>
      </c>
      <c r="G185">
        <f>F185*E185/100</f>
        <v/>
      </c>
      <c r="H185">
        <f>caja-G185*(1+p_com)</f>
        <v/>
      </c>
      <c r="I185">
        <f>(G185*(1+D185)^a_t+H185*(1+reinv)^a_t)*(1+reinv)^(t_h-a_t)</f>
        <v/>
      </c>
    </row>
    <row r="186">
      <c r="D186" t="n">
        <v>0.046</v>
      </c>
      <c r="E186">
        <f>IF(D186=0,a_cup*a_t+100,a_cup*(1-(1+D186)^(-a_t))/D186+100/(1+D186)^a_t)</f>
        <v/>
      </c>
      <c r="F186">
        <f>CEILING(max_inv/(E186/100),p_den)</f>
        <v/>
      </c>
      <c r="G186">
        <f>F186*E186/100</f>
        <v/>
      </c>
      <c r="H186">
        <f>caja-G186*(1+p_com)</f>
        <v/>
      </c>
      <c r="I186">
        <f>(G186*(1+D186)^a_t+H186*(1+reinv)^a_t)*(1+reinv)^(t_h-a_t)</f>
        <v/>
      </c>
    </row>
    <row r="187">
      <c r="D187" t="n">
        <v>0.04625</v>
      </c>
      <c r="E187">
        <f>IF(D187=0,a_cup*a_t+100,a_cup*(1-(1+D187)^(-a_t))/D187+100/(1+D187)^a_t)</f>
        <v/>
      </c>
      <c r="F187">
        <f>CEILING(max_inv/(E187/100),p_den)</f>
        <v/>
      </c>
      <c r="G187">
        <f>F187*E187/100</f>
        <v/>
      </c>
      <c r="H187">
        <f>caja-G187*(1+p_com)</f>
        <v/>
      </c>
      <c r="I187">
        <f>(G187*(1+D187)^a_t+H187*(1+reinv)^a_t)*(1+reinv)^(t_h-a_t)</f>
        <v/>
      </c>
    </row>
    <row r="188">
      <c r="D188" t="n">
        <v>0.0465</v>
      </c>
      <c r="E188">
        <f>IF(D188=0,a_cup*a_t+100,a_cup*(1-(1+D188)^(-a_t))/D188+100/(1+D188)^a_t)</f>
        <v/>
      </c>
      <c r="F188">
        <f>CEILING(max_inv/(E188/100),p_den)</f>
        <v/>
      </c>
      <c r="G188">
        <f>F188*E188/100</f>
        <v/>
      </c>
      <c r="H188">
        <f>caja-G188*(1+p_com)</f>
        <v/>
      </c>
      <c r="I188">
        <f>(G188*(1+D188)^a_t+H188*(1+reinv)^a_t)*(1+reinv)^(t_h-a_t)</f>
        <v/>
      </c>
    </row>
    <row r="189">
      <c r="D189" t="n">
        <v>0.04675</v>
      </c>
      <c r="E189">
        <f>IF(D189=0,a_cup*a_t+100,a_cup*(1-(1+D189)^(-a_t))/D189+100/(1+D189)^a_t)</f>
        <v/>
      </c>
      <c r="F189">
        <f>CEILING(max_inv/(E189/100),p_den)</f>
        <v/>
      </c>
      <c r="G189">
        <f>F189*E189/100</f>
        <v/>
      </c>
      <c r="H189">
        <f>caja-G189*(1+p_com)</f>
        <v/>
      </c>
      <c r="I189">
        <f>(G189*(1+D189)^a_t+H189*(1+reinv)^a_t)*(1+reinv)^(t_h-a_t)</f>
        <v/>
      </c>
    </row>
    <row r="190">
      <c r="D190" t="n">
        <v>0.047</v>
      </c>
      <c r="E190">
        <f>IF(D190=0,a_cup*a_t+100,a_cup*(1-(1+D190)^(-a_t))/D190+100/(1+D190)^a_t)</f>
        <v/>
      </c>
      <c r="F190">
        <f>CEILING(max_inv/(E190/100),p_den)</f>
        <v/>
      </c>
      <c r="G190">
        <f>F190*E190/100</f>
        <v/>
      </c>
      <c r="H190">
        <f>caja-G190*(1+p_com)</f>
        <v/>
      </c>
      <c r="I190">
        <f>(G190*(1+D190)^a_t+H190*(1+reinv)^a_t)*(1+reinv)^(t_h-a_t)</f>
        <v/>
      </c>
    </row>
    <row r="191">
      <c r="D191" t="n">
        <v>0.04725</v>
      </c>
      <c r="E191">
        <f>IF(D191=0,a_cup*a_t+100,a_cup*(1-(1+D191)^(-a_t))/D191+100/(1+D191)^a_t)</f>
        <v/>
      </c>
      <c r="F191">
        <f>CEILING(max_inv/(E191/100),p_den)</f>
        <v/>
      </c>
      <c r="G191">
        <f>F191*E191/100</f>
        <v/>
      </c>
      <c r="H191">
        <f>caja-G191*(1+p_com)</f>
        <v/>
      </c>
      <c r="I191">
        <f>(G191*(1+D191)^a_t+H191*(1+reinv)^a_t)*(1+reinv)^(t_h-a_t)</f>
        <v/>
      </c>
    </row>
    <row r="192">
      <c r="D192" t="n">
        <v>0.0475</v>
      </c>
      <c r="E192">
        <f>IF(D192=0,a_cup*a_t+100,a_cup*(1-(1+D192)^(-a_t))/D192+100/(1+D192)^a_t)</f>
        <v/>
      </c>
      <c r="F192">
        <f>CEILING(max_inv/(E192/100),p_den)</f>
        <v/>
      </c>
      <c r="G192">
        <f>F192*E192/100</f>
        <v/>
      </c>
      <c r="H192">
        <f>caja-G192*(1+p_com)</f>
        <v/>
      </c>
      <c r="I192">
        <f>(G192*(1+D192)^a_t+H192*(1+reinv)^a_t)*(1+reinv)^(t_h-a_t)</f>
        <v/>
      </c>
    </row>
    <row r="193">
      <c r="D193" t="n">
        <v>0.04775</v>
      </c>
      <c r="E193">
        <f>IF(D193=0,a_cup*a_t+100,a_cup*(1-(1+D193)^(-a_t))/D193+100/(1+D193)^a_t)</f>
        <v/>
      </c>
      <c r="F193">
        <f>CEILING(max_inv/(E193/100),p_den)</f>
        <v/>
      </c>
      <c r="G193">
        <f>F193*E193/100</f>
        <v/>
      </c>
      <c r="H193">
        <f>caja-G193*(1+p_com)</f>
        <v/>
      </c>
      <c r="I193">
        <f>(G193*(1+D193)^a_t+H193*(1+reinv)^a_t)*(1+reinv)^(t_h-a_t)</f>
        <v/>
      </c>
    </row>
    <row r="194">
      <c r="D194" t="n">
        <v>0.048</v>
      </c>
      <c r="E194">
        <f>IF(D194=0,a_cup*a_t+100,a_cup*(1-(1+D194)^(-a_t))/D194+100/(1+D194)^a_t)</f>
        <v/>
      </c>
      <c r="F194">
        <f>CEILING(max_inv/(E194/100),p_den)</f>
        <v/>
      </c>
      <c r="G194">
        <f>F194*E194/100</f>
        <v/>
      </c>
      <c r="H194">
        <f>caja-G194*(1+p_com)</f>
        <v/>
      </c>
      <c r="I194">
        <f>(G194*(1+D194)^a_t+H194*(1+reinv)^a_t)*(1+reinv)^(t_h-a_t)</f>
        <v/>
      </c>
    </row>
    <row r="195">
      <c r="D195" t="n">
        <v>0.04825</v>
      </c>
      <c r="E195">
        <f>IF(D195=0,a_cup*a_t+100,a_cup*(1-(1+D195)^(-a_t))/D195+100/(1+D195)^a_t)</f>
        <v/>
      </c>
      <c r="F195">
        <f>CEILING(max_inv/(E195/100),p_den)</f>
        <v/>
      </c>
      <c r="G195">
        <f>F195*E195/100</f>
        <v/>
      </c>
      <c r="H195">
        <f>caja-G195*(1+p_com)</f>
        <v/>
      </c>
      <c r="I195">
        <f>(G195*(1+D195)^a_t+H195*(1+reinv)^a_t)*(1+reinv)^(t_h-a_t)</f>
        <v/>
      </c>
    </row>
    <row r="196">
      <c r="D196" t="n">
        <v>0.0485</v>
      </c>
      <c r="E196">
        <f>IF(D196=0,a_cup*a_t+100,a_cup*(1-(1+D196)^(-a_t))/D196+100/(1+D196)^a_t)</f>
        <v/>
      </c>
      <c r="F196">
        <f>CEILING(max_inv/(E196/100),p_den)</f>
        <v/>
      </c>
      <c r="G196">
        <f>F196*E196/100</f>
        <v/>
      </c>
      <c r="H196">
        <f>caja-G196*(1+p_com)</f>
        <v/>
      </c>
      <c r="I196">
        <f>(G196*(1+D196)^a_t+H196*(1+reinv)^a_t)*(1+reinv)^(t_h-a_t)</f>
        <v/>
      </c>
    </row>
    <row r="197">
      <c r="D197" t="n">
        <v>0.04875</v>
      </c>
      <c r="E197">
        <f>IF(D197=0,a_cup*a_t+100,a_cup*(1-(1+D197)^(-a_t))/D197+100/(1+D197)^a_t)</f>
        <v/>
      </c>
      <c r="F197">
        <f>CEILING(max_inv/(E197/100),p_den)</f>
        <v/>
      </c>
      <c r="G197">
        <f>F197*E197/100</f>
        <v/>
      </c>
      <c r="H197">
        <f>caja-G197*(1+p_com)</f>
        <v/>
      </c>
      <c r="I197">
        <f>(G197*(1+D197)^a_t+H197*(1+reinv)^a_t)*(1+reinv)^(t_h-a_t)</f>
        <v/>
      </c>
    </row>
    <row r="198">
      <c r="D198" t="n">
        <v>0.049</v>
      </c>
      <c r="E198">
        <f>IF(D198=0,a_cup*a_t+100,a_cup*(1-(1+D198)^(-a_t))/D198+100/(1+D198)^a_t)</f>
        <v/>
      </c>
      <c r="F198">
        <f>CEILING(max_inv/(E198/100),p_den)</f>
        <v/>
      </c>
      <c r="G198">
        <f>F198*E198/100</f>
        <v/>
      </c>
      <c r="H198">
        <f>caja-G198*(1+p_com)</f>
        <v/>
      </c>
      <c r="I198">
        <f>(G198*(1+D198)^a_t+H198*(1+reinv)^a_t)*(1+reinv)^(t_h-a_t)</f>
        <v/>
      </c>
    </row>
    <row r="199">
      <c r="D199" t="n">
        <v>0.04925</v>
      </c>
      <c r="E199">
        <f>IF(D199=0,a_cup*a_t+100,a_cup*(1-(1+D199)^(-a_t))/D199+100/(1+D199)^a_t)</f>
        <v/>
      </c>
      <c r="F199">
        <f>CEILING(max_inv/(E199/100),p_den)</f>
        <v/>
      </c>
      <c r="G199">
        <f>F199*E199/100</f>
        <v/>
      </c>
      <c r="H199">
        <f>caja-G199*(1+p_com)</f>
        <v/>
      </c>
      <c r="I199">
        <f>(G199*(1+D199)^a_t+H199*(1+reinv)^a_t)*(1+reinv)^(t_h-a_t)</f>
        <v/>
      </c>
    </row>
    <row r="200">
      <c r="D200" t="n">
        <v>0.0495</v>
      </c>
      <c r="E200">
        <f>IF(D200=0,a_cup*a_t+100,a_cup*(1-(1+D200)^(-a_t))/D200+100/(1+D200)^a_t)</f>
        <v/>
      </c>
      <c r="F200">
        <f>CEILING(max_inv/(E200/100),p_den)</f>
        <v/>
      </c>
      <c r="G200">
        <f>F200*E200/100</f>
        <v/>
      </c>
      <c r="H200">
        <f>caja-G200*(1+p_com)</f>
        <v/>
      </c>
      <c r="I200">
        <f>(G200*(1+D200)^a_t+H200*(1+reinv)^a_t)*(1+reinv)^(t_h-a_t)</f>
        <v/>
      </c>
    </row>
    <row r="201">
      <c r="D201" t="n">
        <v>0.04975</v>
      </c>
      <c r="E201">
        <f>IF(D201=0,a_cup*a_t+100,a_cup*(1-(1+D201)^(-a_t))/D201+100/(1+D201)^a_t)</f>
        <v/>
      </c>
      <c r="F201">
        <f>CEILING(max_inv/(E201/100),p_den)</f>
        <v/>
      </c>
      <c r="G201">
        <f>F201*E201/100</f>
        <v/>
      </c>
      <c r="H201">
        <f>caja-G201*(1+p_com)</f>
        <v/>
      </c>
      <c r="I201">
        <f>(G201*(1+D201)^a_t+H201*(1+reinv)^a_t)*(1+reinv)^(t_h-a_t)</f>
        <v/>
      </c>
    </row>
    <row r="202">
      <c r="D202" t="n">
        <v>0.05</v>
      </c>
      <c r="E202">
        <f>IF(D202=0,a_cup*a_t+100,a_cup*(1-(1+D202)^(-a_t))/D202+100/(1+D202)^a_t)</f>
        <v/>
      </c>
      <c r="F202">
        <f>CEILING(max_inv/(E202/100),p_den)</f>
        <v/>
      </c>
      <c r="G202">
        <f>F202*E202/100</f>
        <v/>
      </c>
      <c r="H202">
        <f>caja-G202*(1+p_com)</f>
        <v/>
      </c>
      <c r="I202">
        <f>(G202*(1+D202)^a_t+H202*(1+reinv)^a_t)*(1+reinv)^(t_h-a_t)</f>
        <v/>
      </c>
    </row>
    <row r="203">
      <c r="D203" t="n">
        <v>0.05025</v>
      </c>
      <c r="E203">
        <f>IF(D203=0,a_cup*a_t+100,a_cup*(1-(1+D203)^(-a_t))/D203+100/(1+D203)^a_t)</f>
        <v/>
      </c>
      <c r="F203">
        <f>CEILING(max_inv/(E203/100),p_den)</f>
        <v/>
      </c>
      <c r="G203">
        <f>F203*E203/100</f>
        <v/>
      </c>
      <c r="H203">
        <f>caja-G203*(1+p_com)</f>
        <v/>
      </c>
      <c r="I203">
        <f>(G203*(1+D203)^a_t+H203*(1+reinv)^a_t)*(1+reinv)^(t_h-a_t)</f>
        <v/>
      </c>
    </row>
    <row r="204">
      <c r="D204" t="n">
        <v>0.0505</v>
      </c>
      <c r="E204">
        <f>IF(D204=0,a_cup*a_t+100,a_cup*(1-(1+D204)^(-a_t))/D204+100/(1+D204)^a_t)</f>
        <v/>
      </c>
      <c r="F204">
        <f>CEILING(max_inv/(E204/100),p_den)</f>
        <v/>
      </c>
      <c r="G204">
        <f>F204*E204/100</f>
        <v/>
      </c>
      <c r="H204">
        <f>caja-G204*(1+p_com)</f>
        <v/>
      </c>
      <c r="I204">
        <f>(G204*(1+D204)^a_t+H204*(1+reinv)^a_t)*(1+reinv)^(t_h-a_t)</f>
        <v/>
      </c>
    </row>
    <row r="205">
      <c r="D205" t="n">
        <v>0.05075</v>
      </c>
      <c r="E205">
        <f>IF(D205=0,a_cup*a_t+100,a_cup*(1-(1+D205)^(-a_t))/D205+100/(1+D205)^a_t)</f>
        <v/>
      </c>
      <c r="F205">
        <f>CEILING(max_inv/(E205/100),p_den)</f>
        <v/>
      </c>
      <c r="G205">
        <f>F205*E205/100</f>
        <v/>
      </c>
      <c r="H205">
        <f>caja-G205*(1+p_com)</f>
        <v/>
      </c>
      <c r="I205">
        <f>(G205*(1+D205)^a_t+H205*(1+reinv)^a_t)*(1+reinv)^(t_h-a_t)</f>
        <v/>
      </c>
    </row>
    <row r="206">
      <c r="D206" t="n">
        <v>0.051</v>
      </c>
      <c r="E206">
        <f>IF(D206=0,a_cup*a_t+100,a_cup*(1-(1+D206)^(-a_t))/D206+100/(1+D206)^a_t)</f>
        <v/>
      </c>
      <c r="F206">
        <f>CEILING(max_inv/(E206/100),p_den)</f>
        <v/>
      </c>
      <c r="G206">
        <f>F206*E206/100</f>
        <v/>
      </c>
      <c r="H206">
        <f>caja-G206*(1+p_com)</f>
        <v/>
      </c>
      <c r="I206">
        <f>(G206*(1+D206)^a_t+H206*(1+reinv)^a_t)*(1+reinv)^(t_h-a_t)</f>
        <v/>
      </c>
    </row>
    <row r="207">
      <c r="D207" t="n">
        <v>0.05125</v>
      </c>
      <c r="E207">
        <f>IF(D207=0,a_cup*a_t+100,a_cup*(1-(1+D207)^(-a_t))/D207+100/(1+D207)^a_t)</f>
        <v/>
      </c>
      <c r="F207">
        <f>CEILING(max_inv/(E207/100),p_den)</f>
        <v/>
      </c>
      <c r="G207">
        <f>F207*E207/100</f>
        <v/>
      </c>
      <c r="H207">
        <f>caja-G207*(1+p_com)</f>
        <v/>
      </c>
      <c r="I207">
        <f>(G207*(1+D207)^a_t+H207*(1+reinv)^a_t)*(1+reinv)^(t_h-a_t)</f>
        <v/>
      </c>
    </row>
    <row r="208">
      <c r="D208" t="n">
        <v>0.0515</v>
      </c>
      <c r="E208">
        <f>IF(D208=0,a_cup*a_t+100,a_cup*(1-(1+D208)^(-a_t))/D208+100/(1+D208)^a_t)</f>
        <v/>
      </c>
      <c r="F208">
        <f>CEILING(max_inv/(E208/100),p_den)</f>
        <v/>
      </c>
      <c r="G208">
        <f>F208*E208/100</f>
        <v/>
      </c>
      <c r="H208">
        <f>caja-G208*(1+p_com)</f>
        <v/>
      </c>
      <c r="I208">
        <f>(G208*(1+D208)^a_t+H208*(1+reinv)^a_t)*(1+reinv)^(t_h-a_t)</f>
        <v/>
      </c>
    </row>
    <row r="209">
      <c r="D209" t="n">
        <v>0.05175</v>
      </c>
      <c r="E209">
        <f>IF(D209=0,a_cup*a_t+100,a_cup*(1-(1+D209)^(-a_t))/D209+100/(1+D209)^a_t)</f>
        <v/>
      </c>
      <c r="F209">
        <f>CEILING(max_inv/(E209/100),p_den)</f>
        <v/>
      </c>
      <c r="G209">
        <f>F209*E209/100</f>
        <v/>
      </c>
      <c r="H209">
        <f>caja-G209*(1+p_com)</f>
        <v/>
      </c>
      <c r="I209">
        <f>(G209*(1+D209)^a_t+H209*(1+reinv)^a_t)*(1+reinv)^(t_h-a_t)</f>
        <v/>
      </c>
    </row>
    <row r="210">
      <c r="D210" t="n">
        <v>0.052</v>
      </c>
      <c r="E210">
        <f>IF(D210=0,a_cup*a_t+100,a_cup*(1-(1+D210)^(-a_t))/D210+100/(1+D210)^a_t)</f>
        <v/>
      </c>
      <c r="F210">
        <f>CEILING(max_inv/(E210/100),p_den)</f>
        <v/>
      </c>
      <c r="G210">
        <f>F210*E210/100</f>
        <v/>
      </c>
      <c r="H210">
        <f>caja-G210*(1+p_com)</f>
        <v/>
      </c>
      <c r="I210">
        <f>(G210*(1+D210)^a_t+H210*(1+reinv)^a_t)*(1+reinv)^(t_h-a_t)</f>
        <v/>
      </c>
    </row>
    <row r="211">
      <c r="D211" t="n">
        <v>0.05225</v>
      </c>
      <c r="E211">
        <f>IF(D211=0,a_cup*a_t+100,a_cup*(1-(1+D211)^(-a_t))/D211+100/(1+D211)^a_t)</f>
        <v/>
      </c>
      <c r="F211">
        <f>CEILING(max_inv/(E211/100),p_den)</f>
        <v/>
      </c>
      <c r="G211">
        <f>F211*E211/100</f>
        <v/>
      </c>
      <c r="H211">
        <f>caja-G211*(1+p_com)</f>
        <v/>
      </c>
      <c r="I211">
        <f>(G211*(1+D211)^a_t+H211*(1+reinv)^a_t)*(1+reinv)^(t_h-a_t)</f>
        <v/>
      </c>
    </row>
    <row r="212">
      <c r="D212" t="n">
        <v>0.0525</v>
      </c>
      <c r="E212">
        <f>IF(D212=0,a_cup*a_t+100,a_cup*(1-(1+D212)^(-a_t))/D212+100/(1+D212)^a_t)</f>
        <v/>
      </c>
      <c r="F212">
        <f>CEILING(max_inv/(E212/100),p_den)</f>
        <v/>
      </c>
      <c r="G212">
        <f>F212*E212/100</f>
        <v/>
      </c>
      <c r="H212">
        <f>caja-G212*(1+p_com)</f>
        <v/>
      </c>
      <c r="I212">
        <f>(G212*(1+D212)^a_t+H212*(1+reinv)^a_t)*(1+reinv)^(t_h-a_t)</f>
        <v/>
      </c>
    </row>
    <row r="213">
      <c r="D213" t="n">
        <v>0.05275</v>
      </c>
      <c r="E213">
        <f>IF(D213=0,a_cup*a_t+100,a_cup*(1-(1+D213)^(-a_t))/D213+100/(1+D213)^a_t)</f>
        <v/>
      </c>
      <c r="F213">
        <f>CEILING(max_inv/(E213/100),p_den)</f>
        <v/>
      </c>
      <c r="G213">
        <f>F213*E213/100</f>
        <v/>
      </c>
      <c r="H213">
        <f>caja-G213*(1+p_com)</f>
        <v/>
      </c>
      <c r="I213">
        <f>(G213*(1+D213)^a_t+H213*(1+reinv)^a_t)*(1+reinv)^(t_h-a_t)</f>
        <v/>
      </c>
    </row>
    <row r="214">
      <c r="D214" t="n">
        <v>0.053</v>
      </c>
      <c r="E214">
        <f>IF(D214=0,a_cup*a_t+100,a_cup*(1-(1+D214)^(-a_t))/D214+100/(1+D214)^a_t)</f>
        <v/>
      </c>
      <c r="F214">
        <f>CEILING(max_inv/(E214/100),p_den)</f>
        <v/>
      </c>
      <c r="G214">
        <f>F214*E214/100</f>
        <v/>
      </c>
      <c r="H214">
        <f>caja-G214*(1+p_com)</f>
        <v/>
      </c>
      <c r="I214">
        <f>(G214*(1+D214)^a_t+H214*(1+reinv)^a_t)*(1+reinv)^(t_h-a_t)</f>
        <v/>
      </c>
    </row>
    <row r="215">
      <c r="D215" t="n">
        <v>0.05325</v>
      </c>
      <c r="E215">
        <f>IF(D215=0,a_cup*a_t+100,a_cup*(1-(1+D215)^(-a_t))/D215+100/(1+D215)^a_t)</f>
        <v/>
      </c>
      <c r="F215">
        <f>CEILING(max_inv/(E215/100),p_den)</f>
        <v/>
      </c>
      <c r="G215">
        <f>F215*E215/100</f>
        <v/>
      </c>
      <c r="H215">
        <f>caja-G215*(1+p_com)</f>
        <v/>
      </c>
      <c r="I215">
        <f>(G215*(1+D215)^a_t+H215*(1+reinv)^a_t)*(1+reinv)^(t_h-a_t)</f>
        <v/>
      </c>
    </row>
    <row r="216">
      <c r="D216" t="n">
        <v>0.0535</v>
      </c>
      <c r="E216">
        <f>IF(D216=0,a_cup*a_t+100,a_cup*(1-(1+D216)^(-a_t))/D216+100/(1+D216)^a_t)</f>
        <v/>
      </c>
      <c r="F216">
        <f>CEILING(max_inv/(E216/100),p_den)</f>
        <v/>
      </c>
      <c r="G216">
        <f>F216*E216/100</f>
        <v/>
      </c>
      <c r="H216">
        <f>caja-G216*(1+p_com)</f>
        <v/>
      </c>
      <c r="I216">
        <f>(G216*(1+D216)^a_t+H216*(1+reinv)^a_t)*(1+reinv)^(t_h-a_t)</f>
        <v/>
      </c>
    </row>
    <row r="217">
      <c r="D217" t="n">
        <v>0.05375</v>
      </c>
      <c r="E217">
        <f>IF(D217=0,a_cup*a_t+100,a_cup*(1-(1+D217)^(-a_t))/D217+100/(1+D217)^a_t)</f>
        <v/>
      </c>
      <c r="F217">
        <f>CEILING(max_inv/(E217/100),p_den)</f>
        <v/>
      </c>
      <c r="G217">
        <f>F217*E217/100</f>
        <v/>
      </c>
      <c r="H217">
        <f>caja-G217*(1+p_com)</f>
        <v/>
      </c>
      <c r="I217">
        <f>(G217*(1+D217)^a_t+H217*(1+reinv)^a_t)*(1+reinv)^(t_h-a_t)</f>
        <v/>
      </c>
    </row>
    <row r="218">
      <c r="D218" t="n">
        <v>0.054</v>
      </c>
      <c r="E218">
        <f>IF(D218=0,a_cup*a_t+100,a_cup*(1-(1+D218)^(-a_t))/D218+100/(1+D218)^a_t)</f>
        <v/>
      </c>
      <c r="F218">
        <f>CEILING(max_inv/(E218/100),p_den)</f>
        <v/>
      </c>
      <c r="G218">
        <f>F218*E218/100</f>
        <v/>
      </c>
      <c r="H218">
        <f>caja-G218*(1+p_com)</f>
        <v/>
      </c>
      <c r="I218">
        <f>(G218*(1+D218)^a_t+H218*(1+reinv)^a_t)*(1+reinv)^(t_h-a_t)</f>
        <v/>
      </c>
    </row>
    <row r="219">
      <c r="D219" t="n">
        <v>0.05425</v>
      </c>
      <c r="E219">
        <f>IF(D219=0,a_cup*a_t+100,a_cup*(1-(1+D219)^(-a_t))/D219+100/(1+D219)^a_t)</f>
        <v/>
      </c>
      <c r="F219">
        <f>CEILING(max_inv/(E219/100),p_den)</f>
        <v/>
      </c>
      <c r="G219">
        <f>F219*E219/100</f>
        <v/>
      </c>
      <c r="H219">
        <f>caja-G219*(1+p_com)</f>
        <v/>
      </c>
      <c r="I219">
        <f>(G219*(1+D219)^a_t+H219*(1+reinv)^a_t)*(1+reinv)^(t_h-a_t)</f>
        <v/>
      </c>
    </row>
    <row r="220">
      <c r="D220" t="n">
        <v>0.0545</v>
      </c>
      <c r="E220">
        <f>IF(D220=0,a_cup*a_t+100,a_cup*(1-(1+D220)^(-a_t))/D220+100/(1+D220)^a_t)</f>
        <v/>
      </c>
      <c r="F220">
        <f>CEILING(max_inv/(E220/100),p_den)</f>
        <v/>
      </c>
      <c r="G220">
        <f>F220*E220/100</f>
        <v/>
      </c>
      <c r="H220">
        <f>caja-G220*(1+p_com)</f>
        <v/>
      </c>
      <c r="I220">
        <f>(G220*(1+D220)^a_t+H220*(1+reinv)^a_t)*(1+reinv)^(t_h-a_t)</f>
        <v/>
      </c>
    </row>
    <row r="221">
      <c r="D221" t="n">
        <v>0.05475</v>
      </c>
      <c r="E221">
        <f>IF(D221=0,a_cup*a_t+100,a_cup*(1-(1+D221)^(-a_t))/D221+100/(1+D221)^a_t)</f>
        <v/>
      </c>
      <c r="F221">
        <f>CEILING(max_inv/(E221/100),p_den)</f>
        <v/>
      </c>
      <c r="G221">
        <f>F221*E221/100</f>
        <v/>
      </c>
      <c r="H221">
        <f>caja-G221*(1+p_com)</f>
        <v/>
      </c>
      <c r="I221">
        <f>(G221*(1+D221)^a_t+H221*(1+reinv)^a_t)*(1+reinv)^(t_h-a_t)</f>
        <v/>
      </c>
    </row>
    <row r="222">
      <c r="D222" t="n">
        <v>0.055</v>
      </c>
      <c r="E222">
        <f>IF(D222=0,a_cup*a_t+100,a_cup*(1-(1+D222)^(-a_t))/D222+100/(1+D222)^a_t)</f>
        <v/>
      </c>
      <c r="F222">
        <f>CEILING(max_inv/(E222/100),p_den)</f>
        <v/>
      </c>
      <c r="G222">
        <f>F222*E222/100</f>
        <v/>
      </c>
      <c r="H222">
        <f>caja-G222*(1+p_com)</f>
        <v/>
      </c>
      <c r="I222">
        <f>(G222*(1+D222)^a_t+H222*(1+reinv)^a_t)*(1+reinv)^(t_h-a_t)</f>
        <v/>
      </c>
    </row>
    <row r="223">
      <c r="D223" t="n">
        <v>0.05525</v>
      </c>
      <c r="E223">
        <f>IF(D223=0,a_cup*a_t+100,a_cup*(1-(1+D223)^(-a_t))/D223+100/(1+D223)^a_t)</f>
        <v/>
      </c>
      <c r="F223">
        <f>CEILING(max_inv/(E223/100),p_den)</f>
        <v/>
      </c>
      <c r="G223">
        <f>F223*E223/100</f>
        <v/>
      </c>
      <c r="H223">
        <f>caja-G223*(1+p_com)</f>
        <v/>
      </c>
      <c r="I223">
        <f>(G223*(1+D223)^a_t+H223*(1+reinv)^a_t)*(1+reinv)^(t_h-a_t)</f>
        <v/>
      </c>
    </row>
    <row r="224">
      <c r="D224" t="n">
        <v>0.0555</v>
      </c>
      <c r="E224">
        <f>IF(D224=0,a_cup*a_t+100,a_cup*(1-(1+D224)^(-a_t))/D224+100/(1+D224)^a_t)</f>
        <v/>
      </c>
      <c r="F224">
        <f>CEILING(max_inv/(E224/100),p_den)</f>
        <v/>
      </c>
      <c r="G224">
        <f>F224*E224/100</f>
        <v/>
      </c>
      <c r="H224">
        <f>caja-G224*(1+p_com)</f>
        <v/>
      </c>
      <c r="I224">
        <f>(G224*(1+D224)^a_t+H224*(1+reinv)^a_t)*(1+reinv)^(t_h-a_t)</f>
        <v/>
      </c>
    </row>
    <row r="225">
      <c r="D225" t="n">
        <v>0.05575</v>
      </c>
      <c r="E225">
        <f>IF(D225=0,a_cup*a_t+100,a_cup*(1-(1+D225)^(-a_t))/D225+100/(1+D225)^a_t)</f>
        <v/>
      </c>
      <c r="F225">
        <f>CEILING(max_inv/(E225/100),p_den)</f>
        <v/>
      </c>
      <c r="G225">
        <f>F225*E225/100</f>
        <v/>
      </c>
      <c r="H225">
        <f>caja-G225*(1+p_com)</f>
        <v/>
      </c>
      <c r="I225">
        <f>(G225*(1+D225)^a_t+H225*(1+reinv)^a_t)*(1+reinv)^(t_h-a_t)</f>
        <v/>
      </c>
    </row>
    <row r="226">
      <c r="D226" t="n">
        <v>0.056</v>
      </c>
      <c r="E226">
        <f>IF(D226=0,a_cup*a_t+100,a_cup*(1-(1+D226)^(-a_t))/D226+100/(1+D226)^a_t)</f>
        <v/>
      </c>
      <c r="F226">
        <f>CEILING(max_inv/(E226/100),p_den)</f>
        <v/>
      </c>
      <c r="G226">
        <f>F226*E226/100</f>
        <v/>
      </c>
      <c r="H226">
        <f>caja-G226*(1+p_com)</f>
        <v/>
      </c>
      <c r="I226">
        <f>(G226*(1+D226)^a_t+H226*(1+reinv)^a_t)*(1+reinv)^(t_h-a_t)</f>
        <v/>
      </c>
    </row>
    <row r="227">
      <c r="D227" t="n">
        <v>0.05625</v>
      </c>
      <c r="E227">
        <f>IF(D227=0,a_cup*a_t+100,a_cup*(1-(1+D227)^(-a_t))/D227+100/(1+D227)^a_t)</f>
        <v/>
      </c>
      <c r="F227">
        <f>CEILING(max_inv/(E227/100),p_den)</f>
        <v/>
      </c>
      <c r="G227">
        <f>F227*E227/100</f>
        <v/>
      </c>
      <c r="H227">
        <f>caja-G227*(1+p_com)</f>
        <v/>
      </c>
      <c r="I227">
        <f>(G227*(1+D227)^a_t+H227*(1+reinv)^a_t)*(1+reinv)^(t_h-a_t)</f>
        <v/>
      </c>
    </row>
    <row r="228">
      <c r="D228" t="n">
        <v>0.0565</v>
      </c>
      <c r="E228">
        <f>IF(D228=0,a_cup*a_t+100,a_cup*(1-(1+D228)^(-a_t))/D228+100/(1+D228)^a_t)</f>
        <v/>
      </c>
      <c r="F228">
        <f>CEILING(max_inv/(E228/100),p_den)</f>
        <v/>
      </c>
      <c r="G228">
        <f>F228*E228/100</f>
        <v/>
      </c>
      <c r="H228">
        <f>caja-G228*(1+p_com)</f>
        <v/>
      </c>
      <c r="I228">
        <f>(G228*(1+D228)^a_t+H228*(1+reinv)^a_t)*(1+reinv)^(t_h-a_t)</f>
        <v/>
      </c>
    </row>
    <row r="229">
      <c r="D229" t="n">
        <v>0.05675</v>
      </c>
      <c r="E229">
        <f>IF(D229=0,a_cup*a_t+100,a_cup*(1-(1+D229)^(-a_t))/D229+100/(1+D229)^a_t)</f>
        <v/>
      </c>
      <c r="F229">
        <f>CEILING(max_inv/(E229/100),p_den)</f>
        <v/>
      </c>
      <c r="G229">
        <f>F229*E229/100</f>
        <v/>
      </c>
      <c r="H229">
        <f>caja-G229*(1+p_com)</f>
        <v/>
      </c>
      <c r="I229">
        <f>(G229*(1+D229)^a_t+H229*(1+reinv)^a_t)*(1+reinv)^(t_h-a_t)</f>
        <v/>
      </c>
    </row>
    <row r="230">
      <c r="D230" t="n">
        <v>0.057</v>
      </c>
      <c r="E230">
        <f>IF(D230=0,a_cup*a_t+100,a_cup*(1-(1+D230)^(-a_t))/D230+100/(1+D230)^a_t)</f>
        <v/>
      </c>
      <c r="F230">
        <f>CEILING(max_inv/(E230/100),p_den)</f>
        <v/>
      </c>
      <c r="G230">
        <f>F230*E230/100</f>
        <v/>
      </c>
      <c r="H230">
        <f>caja-G230*(1+p_com)</f>
        <v/>
      </c>
      <c r="I230">
        <f>(G230*(1+D230)^a_t+H230*(1+reinv)^a_t)*(1+reinv)^(t_h-a_t)</f>
        <v/>
      </c>
    </row>
    <row r="231">
      <c r="D231" t="n">
        <v>0.05725</v>
      </c>
      <c r="E231">
        <f>IF(D231=0,a_cup*a_t+100,a_cup*(1-(1+D231)^(-a_t))/D231+100/(1+D231)^a_t)</f>
        <v/>
      </c>
      <c r="F231">
        <f>CEILING(max_inv/(E231/100),p_den)</f>
        <v/>
      </c>
      <c r="G231">
        <f>F231*E231/100</f>
        <v/>
      </c>
      <c r="H231">
        <f>caja-G231*(1+p_com)</f>
        <v/>
      </c>
      <c r="I231">
        <f>(G231*(1+D231)^a_t+H231*(1+reinv)^a_t)*(1+reinv)^(t_h-a_t)</f>
        <v/>
      </c>
    </row>
    <row r="232">
      <c r="D232" t="n">
        <v>0.0575</v>
      </c>
      <c r="E232">
        <f>IF(D232=0,a_cup*a_t+100,a_cup*(1-(1+D232)^(-a_t))/D232+100/(1+D232)^a_t)</f>
        <v/>
      </c>
      <c r="F232">
        <f>CEILING(max_inv/(E232/100),p_den)</f>
        <v/>
      </c>
      <c r="G232">
        <f>F232*E232/100</f>
        <v/>
      </c>
      <c r="H232">
        <f>caja-G232*(1+p_com)</f>
        <v/>
      </c>
      <c r="I232">
        <f>(G232*(1+D232)^a_t+H232*(1+reinv)^a_t)*(1+reinv)^(t_h-a_t)</f>
        <v/>
      </c>
    </row>
    <row r="233">
      <c r="D233" t="n">
        <v>0.05775</v>
      </c>
      <c r="E233">
        <f>IF(D233=0,a_cup*a_t+100,a_cup*(1-(1+D233)^(-a_t))/D233+100/(1+D233)^a_t)</f>
        <v/>
      </c>
      <c r="F233">
        <f>CEILING(max_inv/(E233/100),p_den)</f>
        <v/>
      </c>
      <c r="G233">
        <f>F233*E233/100</f>
        <v/>
      </c>
      <c r="H233">
        <f>caja-G233*(1+p_com)</f>
        <v/>
      </c>
      <c r="I233">
        <f>(G233*(1+D233)^a_t+H233*(1+reinv)^a_t)*(1+reinv)^(t_h-a_t)</f>
        <v/>
      </c>
    </row>
    <row r="234">
      <c r="D234" t="n">
        <v>0.058</v>
      </c>
      <c r="E234">
        <f>IF(D234=0,a_cup*a_t+100,a_cup*(1-(1+D234)^(-a_t))/D234+100/(1+D234)^a_t)</f>
        <v/>
      </c>
      <c r="F234">
        <f>CEILING(max_inv/(E234/100),p_den)</f>
        <v/>
      </c>
      <c r="G234">
        <f>F234*E234/100</f>
        <v/>
      </c>
      <c r="H234">
        <f>caja-G234*(1+p_com)</f>
        <v/>
      </c>
      <c r="I234">
        <f>(G234*(1+D234)^a_t+H234*(1+reinv)^a_t)*(1+reinv)^(t_h-a_t)</f>
        <v/>
      </c>
    </row>
    <row r="235">
      <c r="D235" t="n">
        <v>0.05825</v>
      </c>
      <c r="E235">
        <f>IF(D235=0,a_cup*a_t+100,a_cup*(1-(1+D235)^(-a_t))/D235+100/(1+D235)^a_t)</f>
        <v/>
      </c>
      <c r="F235">
        <f>CEILING(max_inv/(E235/100),p_den)</f>
        <v/>
      </c>
      <c r="G235">
        <f>F235*E235/100</f>
        <v/>
      </c>
      <c r="H235">
        <f>caja-G235*(1+p_com)</f>
        <v/>
      </c>
      <c r="I235">
        <f>(G235*(1+D235)^a_t+H235*(1+reinv)^a_t)*(1+reinv)^(t_h-a_t)</f>
        <v/>
      </c>
    </row>
    <row r="236">
      <c r="D236" t="n">
        <v>0.0585</v>
      </c>
      <c r="E236">
        <f>IF(D236=0,a_cup*a_t+100,a_cup*(1-(1+D236)^(-a_t))/D236+100/(1+D236)^a_t)</f>
        <v/>
      </c>
      <c r="F236">
        <f>CEILING(max_inv/(E236/100),p_den)</f>
        <v/>
      </c>
      <c r="G236">
        <f>F236*E236/100</f>
        <v/>
      </c>
      <c r="H236">
        <f>caja-G236*(1+p_com)</f>
        <v/>
      </c>
      <c r="I236">
        <f>(G236*(1+D236)^a_t+H236*(1+reinv)^a_t)*(1+reinv)^(t_h-a_t)</f>
        <v/>
      </c>
    </row>
    <row r="237">
      <c r="D237" t="n">
        <v>0.05875</v>
      </c>
      <c r="E237">
        <f>IF(D237=0,a_cup*a_t+100,a_cup*(1-(1+D237)^(-a_t))/D237+100/(1+D237)^a_t)</f>
        <v/>
      </c>
      <c r="F237">
        <f>CEILING(max_inv/(E237/100),p_den)</f>
        <v/>
      </c>
      <c r="G237">
        <f>F237*E237/100</f>
        <v/>
      </c>
      <c r="H237">
        <f>caja-G237*(1+p_com)</f>
        <v/>
      </c>
      <c r="I237">
        <f>(G237*(1+D237)^a_t+H237*(1+reinv)^a_t)*(1+reinv)^(t_h-a_t)</f>
        <v/>
      </c>
    </row>
    <row r="238">
      <c r="D238" t="n">
        <v>0.059</v>
      </c>
      <c r="E238">
        <f>IF(D238=0,a_cup*a_t+100,a_cup*(1-(1+D238)^(-a_t))/D238+100/(1+D238)^a_t)</f>
        <v/>
      </c>
      <c r="F238">
        <f>CEILING(max_inv/(E238/100),p_den)</f>
        <v/>
      </c>
      <c r="G238">
        <f>F238*E238/100</f>
        <v/>
      </c>
      <c r="H238">
        <f>caja-G238*(1+p_com)</f>
        <v/>
      </c>
      <c r="I238">
        <f>(G238*(1+D238)^a_t+H238*(1+reinv)^a_t)*(1+reinv)^(t_h-a_t)</f>
        <v/>
      </c>
    </row>
    <row r="239">
      <c r="D239" t="n">
        <v>0.05925</v>
      </c>
      <c r="E239">
        <f>IF(D239=0,a_cup*a_t+100,a_cup*(1-(1+D239)^(-a_t))/D239+100/(1+D239)^a_t)</f>
        <v/>
      </c>
      <c r="F239">
        <f>CEILING(max_inv/(E239/100),p_den)</f>
        <v/>
      </c>
      <c r="G239">
        <f>F239*E239/100</f>
        <v/>
      </c>
      <c r="H239">
        <f>caja-G239*(1+p_com)</f>
        <v/>
      </c>
      <c r="I239">
        <f>(G239*(1+D239)^a_t+H239*(1+reinv)^a_t)*(1+reinv)^(t_h-a_t)</f>
        <v/>
      </c>
    </row>
    <row r="240">
      <c r="D240" t="n">
        <v>0.0595</v>
      </c>
      <c r="E240">
        <f>IF(D240=0,a_cup*a_t+100,a_cup*(1-(1+D240)^(-a_t))/D240+100/(1+D240)^a_t)</f>
        <v/>
      </c>
      <c r="F240">
        <f>CEILING(max_inv/(E240/100),p_den)</f>
        <v/>
      </c>
      <c r="G240">
        <f>F240*E240/100</f>
        <v/>
      </c>
      <c r="H240">
        <f>caja-G240*(1+p_com)</f>
        <v/>
      </c>
      <c r="I240">
        <f>(G240*(1+D240)^a_t+H240*(1+reinv)^a_t)*(1+reinv)^(t_h-a_t)</f>
        <v/>
      </c>
    </row>
    <row r="241">
      <c r="D241" t="n">
        <v>0.05975</v>
      </c>
      <c r="E241">
        <f>IF(D241=0,a_cup*a_t+100,a_cup*(1-(1+D241)^(-a_t))/D241+100/(1+D241)^a_t)</f>
        <v/>
      </c>
      <c r="F241">
        <f>CEILING(max_inv/(E241/100),p_den)</f>
        <v/>
      </c>
      <c r="G241">
        <f>F241*E241/100</f>
        <v/>
      </c>
      <c r="H241">
        <f>caja-G241*(1+p_com)</f>
        <v/>
      </c>
      <c r="I241">
        <f>(G241*(1+D241)^a_t+H241*(1+reinv)^a_t)*(1+reinv)^(t_h-a_t)</f>
        <v/>
      </c>
    </row>
    <row r="242">
      <c r="D242" t="n">
        <v>0.06</v>
      </c>
      <c r="E242">
        <f>IF(D242=0,a_cup*a_t+100,a_cup*(1-(1+D242)^(-a_t))/D242+100/(1+D242)^a_t)</f>
        <v/>
      </c>
      <c r="F242">
        <f>CEILING(max_inv/(E242/100),p_den)</f>
        <v/>
      </c>
      <c r="G242">
        <f>F242*E242/100</f>
        <v/>
      </c>
      <c r="H242">
        <f>caja-G242*(1+p_com)</f>
        <v/>
      </c>
      <c r="I242">
        <f>(G242*(1+D242)^a_t+H242*(1+reinv)^a_t)*(1+reinv)^(t_h-a_t)</f>
        <v/>
      </c>
    </row>
    <row r="243">
      <c r="D243" t="n">
        <v>0.06025</v>
      </c>
      <c r="E243">
        <f>IF(D243=0,a_cup*a_t+100,a_cup*(1-(1+D243)^(-a_t))/D243+100/(1+D243)^a_t)</f>
        <v/>
      </c>
      <c r="F243">
        <f>CEILING(max_inv/(E243/100),p_den)</f>
        <v/>
      </c>
      <c r="G243">
        <f>F243*E243/100</f>
        <v/>
      </c>
      <c r="H243">
        <f>caja-G243*(1+p_com)</f>
        <v/>
      </c>
      <c r="I243">
        <f>(G243*(1+D243)^a_t+H243*(1+reinv)^a_t)*(1+reinv)^(t_h-a_t)</f>
        <v/>
      </c>
    </row>
    <row r="244">
      <c r="D244" t="n">
        <v>0.0605</v>
      </c>
      <c r="E244">
        <f>IF(D244=0,a_cup*a_t+100,a_cup*(1-(1+D244)^(-a_t))/D244+100/(1+D244)^a_t)</f>
        <v/>
      </c>
      <c r="F244">
        <f>CEILING(max_inv/(E244/100),p_den)</f>
        <v/>
      </c>
      <c r="G244">
        <f>F244*E244/100</f>
        <v/>
      </c>
      <c r="H244">
        <f>caja-G244*(1+p_com)</f>
        <v/>
      </c>
      <c r="I244">
        <f>(G244*(1+D244)^a_t+H244*(1+reinv)^a_t)*(1+reinv)^(t_h-a_t)</f>
        <v/>
      </c>
    </row>
    <row r="245">
      <c r="D245" t="n">
        <v>0.06075</v>
      </c>
      <c r="E245">
        <f>IF(D245=0,a_cup*a_t+100,a_cup*(1-(1+D245)^(-a_t))/D245+100/(1+D245)^a_t)</f>
        <v/>
      </c>
      <c r="F245">
        <f>CEILING(max_inv/(E245/100),p_den)</f>
        <v/>
      </c>
      <c r="G245">
        <f>F245*E245/100</f>
        <v/>
      </c>
      <c r="H245">
        <f>caja-G245*(1+p_com)</f>
        <v/>
      </c>
      <c r="I245">
        <f>(G245*(1+D245)^a_t+H245*(1+reinv)^a_t)*(1+reinv)^(t_h-a_t)</f>
        <v/>
      </c>
    </row>
    <row r="246">
      <c r="D246" t="n">
        <v>0.061</v>
      </c>
      <c r="E246">
        <f>IF(D246=0,a_cup*a_t+100,a_cup*(1-(1+D246)^(-a_t))/D246+100/(1+D246)^a_t)</f>
        <v/>
      </c>
      <c r="F246">
        <f>CEILING(max_inv/(E246/100),p_den)</f>
        <v/>
      </c>
      <c r="G246">
        <f>F246*E246/100</f>
        <v/>
      </c>
      <c r="H246">
        <f>caja-G246*(1+p_com)</f>
        <v/>
      </c>
      <c r="I246">
        <f>(G246*(1+D246)^a_t+H246*(1+reinv)^a_t)*(1+reinv)^(t_h-a_t)</f>
        <v/>
      </c>
    </row>
    <row r="247">
      <c r="D247" t="n">
        <v>0.06125</v>
      </c>
      <c r="E247">
        <f>IF(D247=0,a_cup*a_t+100,a_cup*(1-(1+D247)^(-a_t))/D247+100/(1+D247)^a_t)</f>
        <v/>
      </c>
      <c r="F247">
        <f>CEILING(max_inv/(E247/100),p_den)</f>
        <v/>
      </c>
      <c r="G247">
        <f>F247*E247/100</f>
        <v/>
      </c>
      <c r="H247">
        <f>caja-G247*(1+p_com)</f>
        <v/>
      </c>
      <c r="I247">
        <f>(G247*(1+D247)^a_t+H247*(1+reinv)^a_t)*(1+reinv)^(t_h-a_t)</f>
        <v/>
      </c>
    </row>
    <row r="248">
      <c r="D248" t="n">
        <v>0.0615</v>
      </c>
      <c r="E248">
        <f>IF(D248=0,a_cup*a_t+100,a_cup*(1-(1+D248)^(-a_t))/D248+100/(1+D248)^a_t)</f>
        <v/>
      </c>
      <c r="F248">
        <f>CEILING(max_inv/(E248/100),p_den)</f>
        <v/>
      </c>
      <c r="G248">
        <f>F248*E248/100</f>
        <v/>
      </c>
      <c r="H248">
        <f>caja-G248*(1+p_com)</f>
        <v/>
      </c>
      <c r="I248">
        <f>(G248*(1+D248)^a_t+H248*(1+reinv)^a_t)*(1+reinv)^(t_h-a_t)</f>
        <v/>
      </c>
    </row>
    <row r="249">
      <c r="D249" t="n">
        <v>0.06175</v>
      </c>
      <c r="E249">
        <f>IF(D249=0,a_cup*a_t+100,a_cup*(1-(1+D249)^(-a_t))/D249+100/(1+D249)^a_t)</f>
        <v/>
      </c>
      <c r="F249">
        <f>CEILING(max_inv/(E249/100),p_den)</f>
        <v/>
      </c>
      <c r="G249">
        <f>F249*E249/100</f>
        <v/>
      </c>
      <c r="H249">
        <f>caja-G249*(1+p_com)</f>
        <v/>
      </c>
      <c r="I249">
        <f>(G249*(1+D249)^a_t+H249*(1+reinv)^a_t)*(1+reinv)^(t_h-a_t)</f>
        <v/>
      </c>
    </row>
    <row r="250">
      <c r="D250" t="n">
        <v>0.062</v>
      </c>
      <c r="E250">
        <f>IF(D250=0,a_cup*a_t+100,a_cup*(1-(1+D250)^(-a_t))/D250+100/(1+D250)^a_t)</f>
        <v/>
      </c>
      <c r="F250">
        <f>CEILING(max_inv/(E250/100),p_den)</f>
        <v/>
      </c>
      <c r="G250">
        <f>F250*E250/100</f>
        <v/>
      </c>
      <c r="H250">
        <f>caja-G250*(1+p_com)</f>
        <v/>
      </c>
      <c r="I250">
        <f>(G250*(1+D250)^a_t+H250*(1+reinv)^a_t)*(1+reinv)^(t_h-a_t)</f>
        <v/>
      </c>
    </row>
    <row r="251">
      <c r="D251" t="n">
        <v>0.06225</v>
      </c>
      <c r="E251">
        <f>IF(D251=0,a_cup*a_t+100,a_cup*(1-(1+D251)^(-a_t))/D251+100/(1+D251)^a_t)</f>
        <v/>
      </c>
      <c r="F251">
        <f>CEILING(max_inv/(E251/100),p_den)</f>
        <v/>
      </c>
      <c r="G251">
        <f>F251*E251/100</f>
        <v/>
      </c>
      <c r="H251">
        <f>caja-G251*(1+p_com)</f>
        <v/>
      </c>
      <c r="I251">
        <f>(G251*(1+D251)^a_t+H251*(1+reinv)^a_t)*(1+reinv)^(t_h-a_t)</f>
        <v/>
      </c>
    </row>
    <row r="252">
      <c r="D252" t="n">
        <v>0.0625</v>
      </c>
      <c r="E252">
        <f>IF(D252=0,a_cup*a_t+100,a_cup*(1-(1+D252)^(-a_t))/D252+100/(1+D252)^a_t)</f>
        <v/>
      </c>
      <c r="F252">
        <f>CEILING(max_inv/(E252/100),p_den)</f>
        <v/>
      </c>
      <c r="G252">
        <f>F252*E252/100</f>
        <v/>
      </c>
      <c r="H252">
        <f>caja-G252*(1+p_com)</f>
        <v/>
      </c>
      <c r="I252">
        <f>(G252*(1+D252)^a_t+H252*(1+reinv)^a_t)*(1+reinv)^(t_h-a_t)</f>
        <v/>
      </c>
    </row>
    <row r="253">
      <c r="D253" t="n">
        <v>0.06275</v>
      </c>
      <c r="E253">
        <f>IF(D253=0,a_cup*a_t+100,a_cup*(1-(1+D253)^(-a_t))/D253+100/(1+D253)^a_t)</f>
        <v/>
      </c>
      <c r="F253">
        <f>CEILING(max_inv/(E253/100),p_den)</f>
        <v/>
      </c>
      <c r="G253">
        <f>F253*E253/100</f>
        <v/>
      </c>
      <c r="H253">
        <f>caja-G253*(1+p_com)</f>
        <v/>
      </c>
      <c r="I253">
        <f>(G253*(1+D253)^a_t+H253*(1+reinv)^a_t)*(1+reinv)^(t_h-a_t)</f>
        <v/>
      </c>
    </row>
    <row r="254">
      <c r="D254" t="n">
        <v>0.063</v>
      </c>
      <c r="E254">
        <f>IF(D254=0,a_cup*a_t+100,a_cup*(1-(1+D254)^(-a_t))/D254+100/(1+D254)^a_t)</f>
        <v/>
      </c>
      <c r="F254">
        <f>CEILING(max_inv/(E254/100),p_den)</f>
        <v/>
      </c>
      <c r="G254">
        <f>F254*E254/100</f>
        <v/>
      </c>
      <c r="H254">
        <f>caja-G254*(1+p_com)</f>
        <v/>
      </c>
      <c r="I254">
        <f>(G254*(1+D254)^a_t+H254*(1+reinv)^a_t)*(1+reinv)^(t_h-a_t)</f>
        <v/>
      </c>
    </row>
    <row r="255">
      <c r="D255" t="n">
        <v>0.06325</v>
      </c>
      <c r="E255">
        <f>IF(D255=0,a_cup*a_t+100,a_cup*(1-(1+D255)^(-a_t))/D255+100/(1+D255)^a_t)</f>
        <v/>
      </c>
      <c r="F255">
        <f>CEILING(max_inv/(E255/100),p_den)</f>
        <v/>
      </c>
      <c r="G255">
        <f>F255*E255/100</f>
        <v/>
      </c>
      <c r="H255">
        <f>caja-G255*(1+p_com)</f>
        <v/>
      </c>
      <c r="I255">
        <f>(G255*(1+D255)^a_t+H255*(1+reinv)^a_t)*(1+reinv)^(t_h-a_t)</f>
        <v/>
      </c>
    </row>
    <row r="256">
      <c r="D256" t="n">
        <v>0.0635</v>
      </c>
      <c r="E256">
        <f>IF(D256=0,a_cup*a_t+100,a_cup*(1-(1+D256)^(-a_t))/D256+100/(1+D256)^a_t)</f>
        <v/>
      </c>
      <c r="F256">
        <f>CEILING(max_inv/(E256/100),p_den)</f>
        <v/>
      </c>
      <c r="G256">
        <f>F256*E256/100</f>
        <v/>
      </c>
      <c r="H256">
        <f>caja-G256*(1+p_com)</f>
        <v/>
      </c>
      <c r="I256">
        <f>(G256*(1+D256)^a_t+H256*(1+reinv)^a_t)*(1+reinv)^(t_h-a_t)</f>
        <v/>
      </c>
    </row>
    <row r="257">
      <c r="D257" t="n">
        <v>0.06375</v>
      </c>
      <c r="E257">
        <f>IF(D257=0,a_cup*a_t+100,a_cup*(1-(1+D257)^(-a_t))/D257+100/(1+D257)^a_t)</f>
        <v/>
      </c>
      <c r="F257">
        <f>CEILING(max_inv/(E257/100),p_den)</f>
        <v/>
      </c>
      <c r="G257">
        <f>F257*E257/100</f>
        <v/>
      </c>
      <c r="H257">
        <f>caja-G257*(1+p_com)</f>
        <v/>
      </c>
      <c r="I257">
        <f>(G257*(1+D257)^a_t+H257*(1+reinv)^a_t)*(1+reinv)^(t_h-a_t)</f>
        <v/>
      </c>
    </row>
    <row r="258">
      <c r="D258" t="n">
        <v>0.064</v>
      </c>
      <c r="E258">
        <f>IF(D258=0,a_cup*a_t+100,a_cup*(1-(1+D258)^(-a_t))/D258+100/(1+D258)^a_t)</f>
        <v/>
      </c>
      <c r="F258">
        <f>CEILING(max_inv/(E258/100),p_den)</f>
        <v/>
      </c>
      <c r="G258">
        <f>F258*E258/100</f>
        <v/>
      </c>
      <c r="H258">
        <f>caja-G258*(1+p_com)</f>
        <v/>
      </c>
      <c r="I258">
        <f>(G258*(1+D258)^a_t+H258*(1+reinv)^a_t)*(1+reinv)^(t_h-a_t)</f>
        <v/>
      </c>
    </row>
    <row r="259">
      <c r="D259" t="n">
        <v>0.06425</v>
      </c>
      <c r="E259">
        <f>IF(D259=0,a_cup*a_t+100,a_cup*(1-(1+D259)^(-a_t))/D259+100/(1+D259)^a_t)</f>
        <v/>
      </c>
      <c r="F259">
        <f>CEILING(max_inv/(E259/100),p_den)</f>
        <v/>
      </c>
      <c r="G259">
        <f>F259*E259/100</f>
        <v/>
      </c>
      <c r="H259">
        <f>caja-G259*(1+p_com)</f>
        <v/>
      </c>
      <c r="I259">
        <f>(G259*(1+D259)^a_t+H259*(1+reinv)^a_t)*(1+reinv)^(t_h-a_t)</f>
        <v/>
      </c>
    </row>
    <row r="260">
      <c r="D260" t="n">
        <v>0.0645</v>
      </c>
      <c r="E260">
        <f>IF(D260=0,a_cup*a_t+100,a_cup*(1-(1+D260)^(-a_t))/D260+100/(1+D260)^a_t)</f>
        <v/>
      </c>
      <c r="F260">
        <f>CEILING(max_inv/(E260/100),p_den)</f>
        <v/>
      </c>
      <c r="G260">
        <f>F260*E260/100</f>
        <v/>
      </c>
      <c r="H260">
        <f>caja-G260*(1+p_com)</f>
        <v/>
      </c>
      <c r="I260">
        <f>(G260*(1+D260)^a_t+H260*(1+reinv)^a_t)*(1+reinv)^(t_h-a_t)</f>
        <v/>
      </c>
    </row>
    <row r="261">
      <c r="D261" t="n">
        <v>0.06475</v>
      </c>
      <c r="E261">
        <f>IF(D261=0,a_cup*a_t+100,a_cup*(1-(1+D261)^(-a_t))/D261+100/(1+D261)^a_t)</f>
        <v/>
      </c>
      <c r="F261">
        <f>CEILING(max_inv/(E261/100),p_den)</f>
        <v/>
      </c>
      <c r="G261">
        <f>F261*E261/100</f>
        <v/>
      </c>
      <c r="H261">
        <f>caja-G261*(1+p_com)</f>
        <v/>
      </c>
      <c r="I261">
        <f>(G261*(1+D261)^a_t+H261*(1+reinv)^a_t)*(1+reinv)^(t_h-a_t)</f>
        <v/>
      </c>
    </row>
    <row r="262">
      <c r="D262" t="n">
        <v>0.065</v>
      </c>
      <c r="E262">
        <f>IF(D262=0,a_cup*a_t+100,a_cup*(1-(1+D262)^(-a_t))/D262+100/(1+D262)^a_t)</f>
        <v/>
      </c>
      <c r="F262">
        <f>CEILING(max_inv/(E262/100),p_den)</f>
        <v/>
      </c>
      <c r="G262">
        <f>F262*E262/100</f>
        <v/>
      </c>
      <c r="H262">
        <f>caja-G262*(1+p_com)</f>
        <v/>
      </c>
      <c r="I262">
        <f>(G262*(1+D262)^a_t+H262*(1+reinv)^a_t)*(1+reinv)^(t_h-a_t)</f>
        <v/>
      </c>
    </row>
    <row r="263">
      <c r="D263" t="n">
        <v>0.06525</v>
      </c>
      <c r="E263">
        <f>IF(D263=0,a_cup*a_t+100,a_cup*(1-(1+D263)^(-a_t))/D263+100/(1+D263)^a_t)</f>
        <v/>
      </c>
      <c r="F263">
        <f>CEILING(max_inv/(E263/100),p_den)</f>
        <v/>
      </c>
      <c r="G263">
        <f>F263*E263/100</f>
        <v/>
      </c>
      <c r="H263">
        <f>caja-G263*(1+p_com)</f>
        <v/>
      </c>
      <c r="I263">
        <f>(G263*(1+D263)^a_t+H263*(1+reinv)^a_t)*(1+reinv)^(t_h-a_t)</f>
        <v/>
      </c>
    </row>
    <row r="264">
      <c r="D264" t="n">
        <v>0.0655</v>
      </c>
      <c r="E264">
        <f>IF(D264=0,a_cup*a_t+100,a_cup*(1-(1+D264)^(-a_t))/D264+100/(1+D264)^a_t)</f>
        <v/>
      </c>
      <c r="F264">
        <f>CEILING(max_inv/(E264/100),p_den)</f>
        <v/>
      </c>
      <c r="G264">
        <f>F264*E264/100</f>
        <v/>
      </c>
      <c r="H264">
        <f>caja-G264*(1+p_com)</f>
        <v/>
      </c>
      <c r="I264">
        <f>(G264*(1+D264)^a_t+H264*(1+reinv)^a_t)*(1+reinv)^(t_h-a_t)</f>
        <v/>
      </c>
    </row>
    <row r="265">
      <c r="D265" t="n">
        <v>0.06575</v>
      </c>
      <c r="E265">
        <f>IF(D265=0,a_cup*a_t+100,a_cup*(1-(1+D265)^(-a_t))/D265+100/(1+D265)^a_t)</f>
        <v/>
      </c>
      <c r="F265">
        <f>CEILING(max_inv/(E265/100),p_den)</f>
        <v/>
      </c>
      <c r="G265">
        <f>F265*E265/100</f>
        <v/>
      </c>
      <c r="H265">
        <f>caja-G265*(1+p_com)</f>
        <v/>
      </c>
      <c r="I265">
        <f>(G265*(1+D265)^a_t+H265*(1+reinv)^a_t)*(1+reinv)^(t_h-a_t)</f>
        <v/>
      </c>
    </row>
    <row r="266">
      <c r="D266" t="n">
        <v>0.066</v>
      </c>
      <c r="E266">
        <f>IF(D266=0,a_cup*a_t+100,a_cup*(1-(1+D266)^(-a_t))/D266+100/(1+D266)^a_t)</f>
        <v/>
      </c>
      <c r="F266">
        <f>CEILING(max_inv/(E266/100),p_den)</f>
        <v/>
      </c>
      <c r="G266">
        <f>F266*E266/100</f>
        <v/>
      </c>
      <c r="H266">
        <f>caja-G266*(1+p_com)</f>
        <v/>
      </c>
      <c r="I266">
        <f>(G266*(1+D266)^a_t+H266*(1+reinv)^a_t)*(1+reinv)^(t_h-a_t)</f>
        <v/>
      </c>
    </row>
    <row r="267">
      <c r="D267" t="n">
        <v>0.06625</v>
      </c>
      <c r="E267">
        <f>IF(D267=0,a_cup*a_t+100,a_cup*(1-(1+D267)^(-a_t))/D267+100/(1+D267)^a_t)</f>
        <v/>
      </c>
      <c r="F267">
        <f>CEILING(max_inv/(E267/100),p_den)</f>
        <v/>
      </c>
      <c r="G267">
        <f>F267*E267/100</f>
        <v/>
      </c>
      <c r="H267">
        <f>caja-G267*(1+p_com)</f>
        <v/>
      </c>
      <c r="I267">
        <f>(G267*(1+D267)^a_t+H267*(1+reinv)^a_t)*(1+reinv)^(t_h-a_t)</f>
        <v/>
      </c>
    </row>
    <row r="268">
      <c r="D268" t="n">
        <v>0.0665</v>
      </c>
      <c r="E268">
        <f>IF(D268=0,a_cup*a_t+100,a_cup*(1-(1+D268)^(-a_t))/D268+100/(1+D268)^a_t)</f>
        <v/>
      </c>
      <c r="F268">
        <f>CEILING(max_inv/(E268/100),p_den)</f>
        <v/>
      </c>
      <c r="G268">
        <f>F268*E268/100</f>
        <v/>
      </c>
      <c r="H268">
        <f>caja-G268*(1+p_com)</f>
        <v/>
      </c>
      <c r="I268">
        <f>(G268*(1+D268)^a_t+H268*(1+reinv)^a_t)*(1+reinv)^(t_h-a_t)</f>
        <v/>
      </c>
    </row>
    <row r="269">
      <c r="D269" t="n">
        <v>0.06675</v>
      </c>
      <c r="E269">
        <f>IF(D269=0,a_cup*a_t+100,a_cup*(1-(1+D269)^(-a_t))/D269+100/(1+D269)^a_t)</f>
        <v/>
      </c>
      <c r="F269">
        <f>CEILING(max_inv/(E269/100),p_den)</f>
        <v/>
      </c>
      <c r="G269">
        <f>F269*E269/100</f>
        <v/>
      </c>
      <c r="H269">
        <f>caja-G269*(1+p_com)</f>
        <v/>
      </c>
      <c r="I269">
        <f>(G269*(1+D269)^a_t+H269*(1+reinv)^a_t)*(1+reinv)^(t_h-a_t)</f>
        <v/>
      </c>
    </row>
    <row r="270">
      <c r="D270" t="n">
        <v>0.067</v>
      </c>
      <c r="E270">
        <f>IF(D270=0,a_cup*a_t+100,a_cup*(1-(1+D270)^(-a_t))/D270+100/(1+D270)^a_t)</f>
        <v/>
      </c>
      <c r="F270">
        <f>CEILING(max_inv/(E270/100),p_den)</f>
        <v/>
      </c>
      <c r="G270">
        <f>F270*E270/100</f>
        <v/>
      </c>
      <c r="H270">
        <f>caja-G270*(1+p_com)</f>
        <v/>
      </c>
      <c r="I270">
        <f>(G270*(1+D270)^a_t+H270*(1+reinv)^a_t)*(1+reinv)^(t_h-a_t)</f>
        <v/>
      </c>
    </row>
    <row r="271">
      <c r="D271" t="n">
        <v>0.06725</v>
      </c>
      <c r="E271">
        <f>IF(D271=0,a_cup*a_t+100,a_cup*(1-(1+D271)^(-a_t))/D271+100/(1+D271)^a_t)</f>
        <v/>
      </c>
      <c r="F271">
        <f>CEILING(max_inv/(E271/100),p_den)</f>
        <v/>
      </c>
      <c r="G271">
        <f>F271*E271/100</f>
        <v/>
      </c>
      <c r="H271">
        <f>caja-G271*(1+p_com)</f>
        <v/>
      </c>
      <c r="I271">
        <f>(G271*(1+D271)^a_t+H271*(1+reinv)^a_t)*(1+reinv)^(t_h-a_t)</f>
        <v/>
      </c>
    </row>
    <row r="272">
      <c r="D272" t="n">
        <v>0.0675</v>
      </c>
      <c r="E272">
        <f>IF(D272=0,a_cup*a_t+100,a_cup*(1-(1+D272)^(-a_t))/D272+100/(1+D272)^a_t)</f>
        <v/>
      </c>
      <c r="F272">
        <f>CEILING(max_inv/(E272/100),p_den)</f>
        <v/>
      </c>
      <c r="G272">
        <f>F272*E272/100</f>
        <v/>
      </c>
      <c r="H272">
        <f>caja-G272*(1+p_com)</f>
        <v/>
      </c>
      <c r="I272">
        <f>(G272*(1+D272)^a_t+H272*(1+reinv)^a_t)*(1+reinv)^(t_h-a_t)</f>
        <v/>
      </c>
    </row>
    <row r="273">
      <c r="D273" t="n">
        <v>0.06775</v>
      </c>
      <c r="E273">
        <f>IF(D273=0,a_cup*a_t+100,a_cup*(1-(1+D273)^(-a_t))/D273+100/(1+D273)^a_t)</f>
        <v/>
      </c>
      <c r="F273">
        <f>CEILING(max_inv/(E273/100),p_den)</f>
        <v/>
      </c>
      <c r="G273">
        <f>F273*E273/100</f>
        <v/>
      </c>
      <c r="H273">
        <f>caja-G273*(1+p_com)</f>
        <v/>
      </c>
      <c r="I273">
        <f>(G273*(1+D273)^a_t+H273*(1+reinv)^a_t)*(1+reinv)^(t_h-a_t)</f>
        <v/>
      </c>
    </row>
    <row r="274">
      <c r="D274" t="n">
        <v>0.068</v>
      </c>
      <c r="E274">
        <f>IF(D274=0,a_cup*a_t+100,a_cup*(1-(1+D274)^(-a_t))/D274+100/(1+D274)^a_t)</f>
        <v/>
      </c>
      <c r="F274">
        <f>CEILING(max_inv/(E274/100),p_den)</f>
        <v/>
      </c>
      <c r="G274">
        <f>F274*E274/100</f>
        <v/>
      </c>
      <c r="H274">
        <f>caja-G274*(1+p_com)</f>
        <v/>
      </c>
      <c r="I274">
        <f>(G274*(1+D274)^a_t+H274*(1+reinv)^a_t)*(1+reinv)^(t_h-a_t)</f>
        <v/>
      </c>
    </row>
    <row r="275">
      <c r="D275" t="n">
        <v>0.06825000000000001</v>
      </c>
      <c r="E275">
        <f>IF(D275=0,a_cup*a_t+100,a_cup*(1-(1+D275)^(-a_t))/D275+100/(1+D275)^a_t)</f>
        <v/>
      </c>
      <c r="F275">
        <f>CEILING(max_inv/(E275/100),p_den)</f>
        <v/>
      </c>
      <c r="G275">
        <f>F275*E275/100</f>
        <v/>
      </c>
      <c r="H275">
        <f>caja-G275*(1+p_com)</f>
        <v/>
      </c>
      <c r="I275">
        <f>(G275*(1+D275)^a_t+H275*(1+reinv)^a_t)*(1+reinv)^(t_h-a_t)</f>
        <v/>
      </c>
    </row>
    <row r="276">
      <c r="D276" t="n">
        <v>0.06850000000000001</v>
      </c>
      <c r="E276">
        <f>IF(D276=0,a_cup*a_t+100,a_cup*(1-(1+D276)^(-a_t))/D276+100/(1+D276)^a_t)</f>
        <v/>
      </c>
      <c r="F276">
        <f>CEILING(max_inv/(E276/100),p_den)</f>
        <v/>
      </c>
      <c r="G276">
        <f>F276*E276/100</f>
        <v/>
      </c>
      <c r="H276">
        <f>caja-G276*(1+p_com)</f>
        <v/>
      </c>
      <c r="I276">
        <f>(G276*(1+D276)^a_t+H276*(1+reinv)^a_t)*(1+reinv)^(t_h-a_t)</f>
        <v/>
      </c>
    </row>
    <row r="277">
      <c r="D277" t="n">
        <v>0.06875000000000001</v>
      </c>
      <c r="E277">
        <f>IF(D277=0,a_cup*a_t+100,a_cup*(1-(1+D277)^(-a_t))/D277+100/(1+D277)^a_t)</f>
        <v/>
      </c>
      <c r="F277">
        <f>CEILING(max_inv/(E277/100),p_den)</f>
        <v/>
      </c>
      <c r="G277">
        <f>F277*E277/100</f>
        <v/>
      </c>
      <c r="H277">
        <f>caja-G277*(1+p_com)</f>
        <v/>
      </c>
      <c r="I277">
        <f>(G277*(1+D277)^a_t+H277*(1+reinv)^a_t)*(1+reinv)^(t_h-a_t)</f>
        <v/>
      </c>
    </row>
    <row r="278">
      <c r="D278" t="n">
        <v>0.06900000000000001</v>
      </c>
      <c r="E278">
        <f>IF(D278=0,a_cup*a_t+100,a_cup*(1-(1+D278)^(-a_t))/D278+100/(1+D278)^a_t)</f>
        <v/>
      </c>
      <c r="F278">
        <f>CEILING(max_inv/(E278/100),p_den)</f>
        <v/>
      </c>
      <c r="G278">
        <f>F278*E278/100</f>
        <v/>
      </c>
      <c r="H278">
        <f>caja-G278*(1+p_com)</f>
        <v/>
      </c>
      <c r="I278">
        <f>(G278*(1+D278)^a_t+H278*(1+reinv)^a_t)*(1+reinv)^(t_h-a_t)</f>
        <v/>
      </c>
    </row>
    <row r="279">
      <c r="D279" t="n">
        <v>0.06925000000000001</v>
      </c>
      <c r="E279">
        <f>IF(D279=0,a_cup*a_t+100,a_cup*(1-(1+D279)^(-a_t))/D279+100/(1+D279)^a_t)</f>
        <v/>
      </c>
      <c r="F279">
        <f>CEILING(max_inv/(E279/100),p_den)</f>
        <v/>
      </c>
      <c r="G279">
        <f>F279*E279/100</f>
        <v/>
      </c>
      <c r="H279">
        <f>caja-G279*(1+p_com)</f>
        <v/>
      </c>
      <c r="I279">
        <f>(G279*(1+D279)^a_t+H279*(1+reinv)^a_t)*(1+reinv)^(t_h-a_t)</f>
        <v/>
      </c>
    </row>
    <row r="280">
      <c r="D280" t="n">
        <v>0.06950000000000001</v>
      </c>
      <c r="E280">
        <f>IF(D280=0,a_cup*a_t+100,a_cup*(1-(1+D280)^(-a_t))/D280+100/(1+D280)^a_t)</f>
        <v/>
      </c>
      <c r="F280">
        <f>CEILING(max_inv/(E280/100),p_den)</f>
        <v/>
      </c>
      <c r="G280">
        <f>F280*E280/100</f>
        <v/>
      </c>
      <c r="H280">
        <f>caja-G280*(1+p_com)</f>
        <v/>
      </c>
      <c r="I280">
        <f>(G280*(1+D280)^a_t+H280*(1+reinv)^a_t)*(1+reinv)^(t_h-a_t)</f>
        <v/>
      </c>
    </row>
    <row r="281">
      <c r="D281" t="n">
        <v>0.06975000000000001</v>
      </c>
      <c r="E281">
        <f>IF(D281=0,a_cup*a_t+100,a_cup*(1-(1+D281)^(-a_t))/D281+100/(1+D281)^a_t)</f>
        <v/>
      </c>
      <c r="F281">
        <f>CEILING(max_inv/(E281/100),p_den)</f>
        <v/>
      </c>
      <c r="G281">
        <f>F281*E281/100</f>
        <v/>
      </c>
      <c r="H281">
        <f>caja-G281*(1+p_com)</f>
        <v/>
      </c>
      <c r="I281">
        <f>(G281*(1+D281)^a_t+H281*(1+reinv)^a_t)*(1+reinv)^(t_h-a_t)</f>
        <v/>
      </c>
    </row>
    <row r="282">
      <c r="D282" t="n">
        <v>0.07000000000000001</v>
      </c>
      <c r="E282">
        <f>IF(D282=0,a_cup*a_t+100,a_cup*(1-(1+D282)^(-a_t))/D282+100/(1+D282)^a_t)</f>
        <v/>
      </c>
      <c r="F282">
        <f>CEILING(max_inv/(E282/100),p_den)</f>
        <v/>
      </c>
      <c r="G282">
        <f>F282*E282/100</f>
        <v/>
      </c>
      <c r="H282">
        <f>caja-G282*(1+p_com)</f>
        <v/>
      </c>
      <c r="I282">
        <f>(G282*(1+D282)^a_t+H282*(1+reinv)^a_t)*(1+reinv)^(t_h-a_t)</f>
        <v/>
      </c>
    </row>
    <row r="283">
      <c r="D283" t="n">
        <v>0.07025000000000001</v>
      </c>
      <c r="E283">
        <f>IF(D283=0,a_cup*a_t+100,a_cup*(1-(1+D283)^(-a_t))/D283+100/(1+D283)^a_t)</f>
        <v/>
      </c>
      <c r="F283">
        <f>CEILING(max_inv/(E283/100),p_den)</f>
        <v/>
      </c>
      <c r="G283">
        <f>F283*E283/100</f>
        <v/>
      </c>
      <c r="H283">
        <f>caja-G283*(1+p_com)</f>
        <v/>
      </c>
      <c r="I283">
        <f>(G283*(1+D283)^a_t+H283*(1+reinv)^a_t)*(1+reinv)^(t_h-a_t)</f>
        <v/>
      </c>
    </row>
    <row r="284">
      <c r="D284" t="n">
        <v>0.07049999999999999</v>
      </c>
      <c r="E284">
        <f>IF(D284=0,a_cup*a_t+100,a_cup*(1-(1+D284)^(-a_t))/D284+100/(1+D284)^a_t)</f>
        <v/>
      </c>
      <c r="F284">
        <f>CEILING(max_inv/(E284/100),p_den)</f>
        <v/>
      </c>
      <c r="G284">
        <f>F284*E284/100</f>
        <v/>
      </c>
      <c r="H284">
        <f>caja-G284*(1+p_com)</f>
        <v/>
      </c>
      <c r="I284">
        <f>(G284*(1+D284)^a_t+H284*(1+reinv)^a_t)*(1+reinv)^(t_h-a_t)</f>
        <v/>
      </c>
    </row>
    <row r="285">
      <c r="D285" t="n">
        <v>0.07074999999999999</v>
      </c>
      <c r="E285">
        <f>IF(D285=0,a_cup*a_t+100,a_cup*(1-(1+D285)^(-a_t))/D285+100/(1+D285)^a_t)</f>
        <v/>
      </c>
      <c r="F285">
        <f>CEILING(max_inv/(E285/100),p_den)</f>
        <v/>
      </c>
      <c r="G285">
        <f>F285*E285/100</f>
        <v/>
      </c>
      <c r="H285">
        <f>caja-G285*(1+p_com)</f>
        <v/>
      </c>
      <c r="I285">
        <f>(G285*(1+D285)^a_t+H285*(1+reinv)^a_t)*(1+reinv)^(t_h-a_t)</f>
        <v/>
      </c>
    </row>
    <row r="286">
      <c r="D286" t="n">
        <v>0.07099999999999999</v>
      </c>
      <c r="E286">
        <f>IF(D286=0,a_cup*a_t+100,a_cup*(1-(1+D286)^(-a_t))/D286+100/(1+D286)^a_t)</f>
        <v/>
      </c>
      <c r="F286">
        <f>CEILING(max_inv/(E286/100),p_den)</f>
        <v/>
      </c>
      <c r="G286">
        <f>F286*E286/100</f>
        <v/>
      </c>
      <c r="H286">
        <f>caja-G286*(1+p_com)</f>
        <v/>
      </c>
      <c r="I286">
        <f>(G286*(1+D286)^a_t+H286*(1+reinv)^a_t)*(1+reinv)^(t_h-a_t)</f>
        <v/>
      </c>
    </row>
    <row r="287">
      <c r="D287" t="n">
        <v>0.07124999999999999</v>
      </c>
      <c r="E287">
        <f>IF(D287=0,a_cup*a_t+100,a_cup*(1-(1+D287)^(-a_t))/D287+100/(1+D287)^a_t)</f>
        <v/>
      </c>
      <c r="F287">
        <f>CEILING(max_inv/(E287/100),p_den)</f>
        <v/>
      </c>
      <c r="G287">
        <f>F287*E287/100</f>
        <v/>
      </c>
      <c r="H287">
        <f>caja-G287*(1+p_com)</f>
        <v/>
      </c>
      <c r="I287">
        <f>(G287*(1+D287)^a_t+H287*(1+reinv)^a_t)*(1+reinv)^(t_h-a_t)</f>
        <v/>
      </c>
    </row>
    <row r="288">
      <c r="D288" t="n">
        <v>0.07149999999999999</v>
      </c>
      <c r="E288">
        <f>IF(D288=0,a_cup*a_t+100,a_cup*(1-(1+D288)^(-a_t))/D288+100/(1+D288)^a_t)</f>
        <v/>
      </c>
      <c r="F288">
        <f>CEILING(max_inv/(E288/100),p_den)</f>
        <v/>
      </c>
      <c r="G288">
        <f>F288*E288/100</f>
        <v/>
      </c>
      <c r="H288">
        <f>caja-G288*(1+p_com)</f>
        <v/>
      </c>
      <c r="I288">
        <f>(G288*(1+D288)^a_t+H288*(1+reinv)^a_t)*(1+reinv)^(t_h-a_t)</f>
        <v/>
      </c>
    </row>
    <row r="289">
      <c r="D289" t="n">
        <v>0.07174999999999999</v>
      </c>
      <c r="E289">
        <f>IF(D289=0,a_cup*a_t+100,a_cup*(1-(1+D289)^(-a_t))/D289+100/(1+D289)^a_t)</f>
        <v/>
      </c>
      <c r="F289">
        <f>CEILING(max_inv/(E289/100),p_den)</f>
        <v/>
      </c>
      <c r="G289">
        <f>F289*E289/100</f>
        <v/>
      </c>
      <c r="H289">
        <f>caja-G289*(1+p_com)</f>
        <v/>
      </c>
      <c r="I289">
        <f>(G289*(1+D289)^a_t+H289*(1+reinv)^a_t)*(1+reinv)^(t_h-a_t)</f>
        <v/>
      </c>
    </row>
    <row r="290">
      <c r="D290" t="n">
        <v>0.07199999999999999</v>
      </c>
      <c r="E290">
        <f>IF(D290=0,a_cup*a_t+100,a_cup*(1-(1+D290)^(-a_t))/D290+100/(1+D290)^a_t)</f>
        <v/>
      </c>
      <c r="F290">
        <f>CEILING(max_inv/(E290/100),p_den)</f>
        <v/>
      </c>
      <c r="G290">
        <f>F290*E290/100</f>
        <v/>
      </c>
      <c r="H290">
        <f>caja-G290*(1+p_com)</f>
        <v/>
      </c>
      <c r="I290">
        <f>(G290*(1+D290)^a_t+H290*(1+reinv)^a_t)*(1+reinv)^(t_h-a_t)</f>
        <v/>
      </c>
    </row>
    <row r="291">
      <c r="D291" t="n">
        <v>0.07224999999999999</v>
      </c>
      <c r="E291">
        <f>IF(D291=0,a_cup*a_t+100,a_cup*(1-(1+D291)^(-a_t))/D291+100/(1+D291)^a_t)</f>
        <v/>
      </c>
      <c r="F291">
        <f>CEILING(max_inv/(E291/100),p_den)</f>
        <v/>
      </c>
      <c r="G291">
        <f>F291*E291/100</f>
        <v/>
      </c>
      <c r="H291">
        <f>caja-G291*(1+p_com)</f>
        <v/>
      </c>
      <c r="I291">
        <f>(G291*(1+D291)^a_t+H291*(1+reinv)^a_t)*(1+reinv)^(t_h-a_t)</f>
        <v/>
      </c>
    </row>
    <row r="292">
      <c r="D292" t="n">
        <v>0.0725</v>
      </c>
      <c r="E292">
        <f>IF(D292=0,a_cup*a_t+100,a_cup*(1-(1+D292)^(-a_t))/D292+100/(1+D292)^a_t)</f>
        <v/>
      </c>
      <c r="F292">
        <f>CEILING(max_inv/(E292/100),p_den)</f>
        <v/>
      </c>
      <c r="G292">
        <f>F292*E292/100</f>
        <v/>
      </c>
      <c r="H292">
        <f>caja-G292*(1+p_com)</f>
        <v/>
      </c>
      <c r="I292">
        <f>(G292*(1+D292)^a_t+H292*(1+reinv)^a_t)*(1+reinv)^(t_h-a_t)</f>
        <v/>
      </c>
    </row>
    <row r="293">
      <c r="D293" t="n">
        <v>0.07275</v>
      </c>
      <c r="E293">
        <f>IF(D293=0,a_cup*a_t+100,a_cup*(1-(1+D293)^(-a_t))/D293+100/(1+D293)^a_t)</f>
        <v/>
      </c>
      <c r="F293">
        <f>CEILING(max_inv/(E293/100),p_den)</f>
        <v/>
      </c>
      <c r="G293">
        <f>F293*E293/100</f>
        <v/>
      </c>
      <c r="H293">
        <f>caja-G293*(1+p_com)</f>
        <v/>
      </c>
      <c r="I293">
        <f>(G293*(1+D293)^a_t+H293*(1+reinv)^a_t)*(1+reinv)^(t_h-a_t)</f>
        <v/>
      </c>
    </row>
    <row r="294">
      <c r="D294" t="n">
        <v>0.073</v>
      </c>
      <c r="E294">
        <f>IF(D294=0,a_cup*a_t+100,a_cup*(1-(1+D294)^(-a_t))/D294+100/(1+D294)^a_t)</f>
        <v/>
      </c>
      <c r="F294">
        <f>CEILING(max_inv/(E294/100),p_den)</f>
        <v/>
      </c>
      <c r="G294">
        <f>F294*E294/100</f>
        <v/>
      </c>
      <c r="H294">
        <f>caja-G294*(1+p_com)</f>
        <v/>
      </c>
      <c r="I294">
        <f>(G294*(1+D294)^a_t+H294*(1+reinv)^a_t)*(1+reinv)^(t_h-a_t)</f>
        <v/>
      </c>
    </row>
    <row r="295">
      <c r="D295" t="n">
        <v>0.07325</v>
      </c>
      <c r="E295">
        <f>IF(D295=0,a_cup*a_t+100,a_cup*(1-(1+D295)^(-a_t))/D295+100/(1+D295)^a_t)</f>
        <v/>
      </c>
      <c r="F295">
        <f>CEILING(max_inv/(E295/100),p_den)</f>
        <v/>
      </c>
      <c r="G295">
        <f>F295*E295/100</f>
        <v/>
      </c>
      <c r="H295">
        <f>caja-G295*(1+p_com)</f>
        <v/>
      </c>
      <c r="I295">
        <f>(G295*(1+D295)^a_t+H295*(1+reinv)^a_t)*(1+reinv)^(t_h-a_t)</f>
        <v/>
      </c>
    </row>
    <row r="296">
      <c r="D296" t="n">
        <v>0.0735</v>
      </c>
      <c r="E296">
        <f>IF(D296=0,a_cup*a_t+100,a_cup*(1-(1+D296)^(-a_t))/D296+100/(1+D296)^a_t)</f>
        <v/>
      </c>
      <c r="F296">
        <f>CEILING(max_inv/(E296/100),p_den)</f>
        <v/>
      </c>
      <c r="G296">
        <f>F296*E296/100</f>
        <v/>
      </c>
      <c r="H296">
        <f>caja-G296*(1+p_com)</f>
        <v/>
      </c>
      <c r="I296">
        <f>(G296*(1+D296)^a_t+H296*(1+reinv)^a_t)*(1+reinv)^(t_h-a_t)</f>
        <v/>
      </c>
    </row>
    <row r="297">
      <c r="D297" t="n">
        <v>0.07375</v>
      </c>
      <c r="E297">
        <f>IF(D297=0,a_cup*a_t+100,a_cup*(1-(1+D297)^(-a_t))/D297+100/(1+D297)^a_t)</f>
        <v/>
      </c>
      <c r="F297">
        <f>CEILING(max_inv/(E297/100),p_den)</f>
        <v/>
      </c>
      <c r="G297">
        <f>F297*E297/100</f>
        <v/>
      </c>
      <c r="H297">
        <f>caja-G297*(1+p_com)</f>
        <v/>
      </c>
      <c r="I297">
        <f>(G297*(1+D297)^a_t+H297*(1+reinv)^a_t)*(1+reinv)^(t_h-a_t)</f>
        <v/>
      </c>
    </row>
    <row r="298">
      <c r="D298" t="n">
        <v>0.074</v>
      </c>
      <c r="E298">
        <f>IF(D298=0,a_cup*a_t+100,a_cup*(1-(1+D298)^(-a_t))/D298+100/(1+D298)^a_t)</f>
        <v/>
      </c>
      <c r="F298">
        <f>CEILING(max_inv/(E298/100),p_den)</f>
        <v/>
      </c>
      <c r="G298">
        <f>F298*E298/100</f>
        <v/>
      </c>
      <c r="H298">
        <f>caja-G298*(1+p_com)</f>
        <v/>
      </c>
      <c r="I298">
        <f>(G298*(1+D298)^a_t+H298*(1+reinv)^a_t)*(1+reinv)^(t_h-a_t)</f>
        <v/>
      </c>
    </row>
    <row r="299">
      <c r="D299" t="n">
        <v>0.07425</v>
      </c>
      <c r="E299">
        <f>IF(D299=0,a_cup*a_t+100,a_cup*(1-(1+D299)^(-a_t))/D299+100/(1+D299)^a_t)</f>
        <v/>
      </c>
      <c r="F299">
        <f>CEILING(max_inv/(E299/100),p_den)</f>
        <v/>
      </c>
      <c r="G299">
        <f>F299*E299/100</f>
        <v/>
      </c>
      <c r="H299">
        <f>caja-G299*(1+p_com)</f>
        <v/>
      </c>
      <c r="I299">
        <f>(G299*(1+D299)^a_t+H299*(1+reinv)^a_t)*(1+reinv)^(t_h-a_t)</f>
        <v/>
      </c>
    </row>
    <row r="300">
      <c r="D300" t="n">
        <v>0.0745</v>
      </c>
      <c r="E300">
        <f>IF(D300=0,a_cup*a_t+100,a_cup*(1-(1+D300)^(-a_t))/D300+100/(1+D300)^a_t)</f>
        <v/>
      </c>
      <c r="F300">
        <f>CEILING(max_inv/(E300/100),p_den)</f>
        <v/>
      </c>
      <c r="G300">
        <f>F300*E300/100</f>
        <v/>
      </c>
      <c r="H300">
        <f>caja-G300*(1+p_com)</f>
        <v/>
      </c>
      <c r="I300">
        <f>(G300*(1+D300)^a_t+H300*(1+reinv)^a_t)*(1+reinv)^(t_h-a_t)</f>
        <v/>
      </c>
    </row>
    <row r="301">
      <c r="D301" t="n">
        <v>0.07475</v>
      </c>
      <c r="E301">
        <f>IF(D301=0,a_cup*a_t+100,a_cup*(1-(1+D301)^(-a_t))/D301+100/(1+D301)^a_t)</f>
        <v/>
      </c>
      <c r="F301">
        <f>CEILING(max_inv/(E301/100),p_den)</f>
        <v/>
      </c>
      <c r="G301">
        <f>F301*E301/100</f>
        <v/>
      </c>
      <c r="H301">
        <f>caja-G301*(1+p_com)</f>
        <v/>
      </c>
      <c r="I301">
        <f>(G301*(1+D301)^a_t+H301*(1+reinv)^a_t)*(1+reinv)^(t_h-a_t)</f>
        <v/>
      </c>
    </row>
    <row r="302">
      <c r="D302" t="n">
        <v>0.075</v>
      </c>
      <c r="E302">
        <f>IF(D302=0,a_cup*a_t+100,a_cup*(1-(1+D302)^(-a_t))/D302+100/(1+D302)^a_t)</f>
        <v/>
      </c>
      <c r="F302">
        <f>CEILING(max_inv/(E302/100),p_den)</f>
        <v/>
      </c>
      <c r="G302">
        <f>F302*E302/100</f>
        <v/>
      </c>
      <c r="H302">
        <f>caja-G302*(1+p_com)</f>
        <v/>
      </c>
      <c r="I302">
        <f>(G302*(1+D302)^a_t+H302*(1+reinv)^a_t)*(1+reinv)^(t_h-a_t)</f>
        <v/>
      </c>
    </row>
    <row r="303">
      <c r="D303" t="n">
        <v>0.07525</v>
      </c>
      <c r="E303">
        <f>IF(D303=0,a_cup*a_t+100,a_cup*(1-(1+D303)^(-a_t))/D303+100/(1+D303)^a_t)</f>
        <v/>
      </c>
      <c r="F303">
        <f>CEILING(max_inv/(E303/100),p_den)</f>
        <v/>
      </c>
      <c r="G303">
        <f>F303*E303/100</f>
        <v/>
      </c>
      <c r="H303">
        <f>caja-G303*(1+p_com)</f>
        <v/>
      </c>
      <c r="I303">
        <f>(G303*(1+D303)^a_t+H303*(1+reinv)^a_t)*(1+reinv)^(t_h-a_t)</f>
        <v/>
      </c>
    </row>
    <row r="304">
      <c r="D304" t="n">
        <v>0.0755</v>
      </c>
      <c r="E304">
        <f>IF(D304=0,a_cup*a_t+100,a_cup*(1-(1+D304)^(-a_t))/D304+100/(1+D304)^a_t)</f>
        <v/>
      </c>
      <c r="F304">
        <f>CEILING(max_inv/(E304/100),p_den)</f>
        <v/>
      </c>
      <c r="G304">
        <f>F304*E304/100</f>
        <v/>
      </c>
      <c r="H304">
        <f>caja-G304*(1+p_com)</f>
        <v/>
      </c>
      <c r="I304">
        <f>(G304*(1+D304)^a_t+H304*(1+reinv)^a_t)*(1+reinv)^(t_h-a_t)</f>
        <v/>
      </c>
    </row>
    <row r="305">
      <c r="D305" t="n">
        <v>0.07575</v>
      </c>
      <c r="E305">
        <f>IF(D305=0,a_cup*a_t+100,a_cup*(1-(1+D305)^(-a_t))/D305+100/(1+D305)^a_t)</f>
        <v/>
      </c>
      <c r="F305">
        <f>CEILING(max_inv/(E305/100),p_den)</f>
        <v/>
      </c>
      <c r="G305">
        <f>F305*E305/100</f>
        <v/>
      </c>
      <c r="H305">
        <f>caja-G305*(1+p_com)</f>
        <v/>
      </c>
      <c r="I305">
        <f>(G305*(1+D305)^a_t+H305*(1+reinv)^a_t)*(1+reinv)^(t_h-a_t)</f>
        <v/>
      </c>
    </row>
    <row r="306">
      <c r="D306" t="n">
        <v>0.076</v>
      </c>
      <c r="E306">
        <f>IF(D306=0,a_cup*a_t+100,a_cup*(1-(1+D306)^(-a_t))/D306+100/(1+D306)^a_t)</f>
        <v/>
      </c>
      <c r="F306">
        <f>CEILING(max_inv/(E306/100),p_den)</f>
        <v/>
      </c>
      <c r="G306">
        <f>F306*E306/100</f>
        <v/>
      </c>
      <c r="H306">
        <f>caja-G306*(1+p_com)</f>
        <v/>
      </c>
      <c r="I306">
        <f>(G306*(1+D306)^a_t+H306*(1+reinv)^a_t)*(1+reinv)^(t_h-a_t)</f>
        <v/>
      </c>
    </row>
    <row r="307">
      <c r="D307" t="n">
        <v>0.07625</v>
      </c>
      <c r="E307">
        <f>IF(D307=0,a_cup*a_t+100,a_cup*(1-(1+D307)^(-a_t))/D307+100/(1+D307)^a_t)</f>
        <v/>
      </c>
      <c r="F307">
        <f>CEILING(max_inv/(E307/100),p_den)</f>
        <v/>
      </c>
      <c r="G307">
        <f>F307*E307/100</f>
        <v/>
      </c>
      <c r="H307">
        <f>caja-G307*(1+p_com)</f>
        <v/>
      </c>
      <c r="I307">
        <f>(G307*(1+D307)^a_t+H307*(1+reinv)^a_t)*(1+reinv)^(t_h-a_t)</f>
        <v/>
      </c>
    </row>
    <row r="308">
      <c r="D308" t="n">
        <v>0.0765</v>
      </c>
      <c r="E308">
        <f>IF(D308=0,a_cup*a_t+100,a_cup*(1-(1+D308)^(-a_t))/D308+100/(1+D308)^a_t)</f>
        <v/>
      </c>
      <c r="F308">
        <f>CEILING(max_inv/(E308/100),p_den)</f>
        <v/>
      </c>
      <c r="G308">
        <f>F308*E308/100</f>
        <v/>
      </c>
      <c r="H308">
        <f>caja-G308*(1+p_com)</f>
        <v/>
      </c>
      <c r="I308">
        <f>(G308*(1+D308)^a_t+H308*(1+reinv)^a_t)*(1+reinv)^(t_h-a_t)</f>
        <v/>
      </c>
    </row>
    <row r="309">
      <c r="D309" t="n">
        <v>0.07675</v>
      </c>
      <c r="E309">
        <f>IF(D309=0,a_cup*a_t+100,a_cup*(1-(1+D309)^(-a_t))/D309+100/(1+D309)^a_t)</f>
        <v/>
      </c>
      <c r="F309">
        <f>CEILING(max_inv/(E309/100),p_den)</f>
        <v/>
      </c>
      <c r="G309">
        <f>F309*E309/100</f>
        <v/>
      </c>
      <c r="H309">
        <f>caja-G309*(1+p_com)</f>
        <v/>
      </c>
      <c r="I309">
        <f>(G309*(1+D309)^a_t+H309*(1+reinv)^a_t)*(1+reinv)^(t_h-a_t)</f>
        <v/>
      </c>
    </row>
    <row r="310">
      <c r="D310" t="n">
        <v>0.077</v>
      </c>
      <c r="E310">
        <f>IF(D310=0,a_cup*a_t+100,a_cup*(1-(1+D310)^(-a_t))/D310+100/(1+D310)^a_t)</f>
        <v/>
      </c>
      <c r="F310">
        <f>CEILING(max_inv/(E310/100),p_den)</f>
        <v/>
      </c>
      <c r="G310">
        <f>F310*E310/100</f>
        <v/>
      </c>
      <c r="H310">
        <f>caja-G310*(1+p_com)</f>
        <v/>
      </c>
      <c r="I310">
        <f>(G310*(1+D310)^a_t+H310*(1+reinv)^a_t)*(1+reinv)^(t_h-a_t)</f>
        <v/>
      </c>
    </row>
    <row r="311">
      <c r="D311" t="n">
        <v>0.07725</v>
      </c>
      <c r="E311">
        <f>IF(D311=0,a_cup*a_t+100,a_cup*(1-(1+D311)^(-a_t))/D311+100/(1+D311)^a_t)</f>
        <v/>
      </c>
      <c r="F311">
        <f>CEILING(max_inv/(E311/100),p_den)</f>
        <v/>
      </c>
      <c r="G311">
        <f>F311*E311/100</f>
        <v/>
      </c>
      <c r="H311">
        <f>caja-G311*(1+p_com)</f>
        <v/>
      </c>
      <c r="I311">
        <f>(G311*(1+D311)^a_t+H311*(1+reinv)^a_t)*(1+reinv)^(t_h-a_t)</f>
        <v/>
      </c>
    </row>
    <row r="312">
      <c r="D312" t="n">
        <v>0.0775</v>
      </c>
      <c r="E312">
        <f>IF(D312=0,a_cup*a_t+100,a_cup*(1-(1+D312)^(-a_t))/D312+100/(1+D312)^a_t)</f>
        <v/>
      </c>
      <c r="F312">
        <f>CEILING(max_inv/(E312/100),p_den)</f>
        <v/>
      </c>
      <c r="G312">
        <f>F312*E312/100</f>
        <v/>
      </c>
      <c r="H312">
        <f>caja-G312*(1+p_com)</f>
        <v/>
      </c>
      <c r="I312">
        <f>(G312*(1+D312)^a_t+H312*(1+reinv)^a_t)*(1+reinv)^(t_h-a_t)</f>
        <v/>
      </c>
    </row>
    <row r="313">
      <c r="D313" t="n">
        <v>0.07775</v>
      </c>
      <c r="E313">
        <f>IF(D313=0,a_cup*a_t+100,a_cup*(1-(1+D313)^(-a_t))/D313+100/(1+D313)^a_t)</f>
        <v/>
      </c>
      <c r="F313">
        <f>CEILING(max_inv/(E313/100),p_den)</f>
        <v/>
      </c>
      <c r="G313">
        <f>F313*E313/100</f>
        <v/>
      </c>
      <c r="H313">
        <f>caja-G313*(1+p_com)</f>
        <v/>
      </c>
      <c r="I313">
        <f>(G313*(1+D313)^a_t+H313*(1+reinv)^a_t)*(1+reinv)^(t_h-a_t)</f>
        <v/>
      </c>
    </row>
    <row r="314">
      <c r="D314" t="n">
        <v>0.078</v>
      </c>
      <c r="E314">
        <f>IF(D314=0,a_cup*a_t+100,a_cup*(1-(1+D314)^(-a_t))/D314+100/(1+D314)^a_t)</f>
        <v/>
      </c>
      <c r="F314">
        <f>CEILING(max_inv/(E314/100),p_den)</f>
        <v/>
      </c>
      <c r="G314">
        <f>F314*E314/100</f>
        <v/>
      </c>
      <c r="H314">
        <f>caja-G314*(1+p_com)</f>
        <v/>
      </c>
      <c r="I314">
        <f>(G314*(1+D314)^a_t+H314*(1+reinv)^a_t)*(1+reinv)^(t_h-a_t)</f>
        <v/>
      </c>
    </row>
    <row r="315">
      <c r="D315" t="n">
        <v>0.07825</v>
      </c>
      <c r="E315">
        <f>IF(D315=0,a_cup*a_t+100,a_cup*(1-(1+D315)^(-a_t))/D315+100/(1+D315)^a_t)</f>
        <v/>
      </c>
      <c r="F315">
        <f>CEILING(max_inv/(E315/100),p_den)</f>
        <v/>
      </c>
      <c r="G315">
        <f>F315*E315/100</f>
        <v/>
      </c>
      <c r="H315">
        <f>caja-G315*(1+p_com)</f>
        <v/>
      </c>
      <c r="I315">
        <f>(G315*(1+D315)^a_t+H315*(1+reinv)^a_t)*(1+reinv)^(t_h-a_t)</f>
        <v/>
      </c>
    </row>
    <row r="316">
      <c r="D316" t="n">
        <v>0.0785</v>
      </c>
      <c r="E316">
        <f>IF(D316=0,a_cup*a_t+100,a_cup*(1-(1+D316)^(-a_t))/D316+100/(1+D316)^a_t)</f>
        <v/>
      </c>
      <c r="F316">
        <f>CEILING(max_inv/(E316/100),p_den)</f>
        <v/>
      </c>
      <c r="G316">
        <f>F316*E316/100</f>
        <v/>
      </c>
      <c r="H316">
        <f>caja-G316*(1+p_com)</f>
        <v/>
      </c>
      <c r="I316">
        <f>(G316*(1+D316)^a_t+H316*(1+reinv)^a_t)*(1+reinv)^(t_h-a_t)</f>
        <v/>
      </c>
    </row>
    <row r="317">
      <c r="D317" t="n">
        <v>0.07875</v>
      </c>
      <c r="E317">
        <f>IF(D317=0,a_cup*a_t+100,a_cup*(1-(1+D317)^(-a_t))/D317+100/(1+D317)^a_t)</f>
        <v/>
      </c>
      <c r="F317">
        <f>CEILING(max_inv/(E317/100),p_den)</f>
        <v/>
      </c>
      <c r="G317">
        <f>F317*E317/100</f>
        <v/>
      </c>
      <c r="H317">
        <f>caja-G317*(1+p_com)</f>
        <v/>
      </c>
      <c r="I317">
        <f>(G317*(1+D317)^a_t+H317*(1+reinv)^a_t)*(1+reinv)^(t_h-a_t)</f>
        <v/>
      </c>
    </row>
    <row r="318">
      <c r="D318" t="n">
        <v>0.079</v>
      </c>
      <c r="E318">
        <f>IF(D318=0,a_cup*a_t+100,a_cup*(1-(1+D318)^(-a_t))/D318+100/(1+D318)^a_t)</f>
        <v/>
      </c>
      <c r="F318">
        <f>CEILING(max_inv/(E318/100),p_den)</f>
        <v/>
      </c>
      <c r="G318">
        <f>F318*E318/100</f>
        <v/>
      </c>
      <c r="H318">
        <f>caja-G318*(1+p_com)</f>
        <v/>
      </c>
      <c r="I318">
        <f>(G318*(1+D318)^a_t+H318*(1+reinv)^a_t)*(1+reinv)^(t_h-a_t)</f>
        <v/>
      </c>
    </row>
    <row r="319">
      <c r="D319" t="n">
        <v>0.07925</v>
      </c>
      <c r="E319">
        <f>IF(D319=0,a_cup*a_t+100,a_cup*(1-(1+D319)^(-a_t))/D319+100/(1+D319)^a_t)</f>
        <v/>
      </c>
      <c r="F319">
        <f>CEILING(max_inv/(E319/100),p_den)</f>
        <v/>
      </c>
      <c r="G319">
        <f>F319*E319/100</f>
        <v/>
      </c>
      <c r="H319">
        <f>caja-G319*(1+p_com)</f>
        <v/>
      </c>
      <c r="I319">
        <f>(G319*(1+D319)^a_t+H319*(1+reinv)^a_t)*(1+reinv)^(t_h-a_t)</f>
        <v/>
      </c>
    </row>
    <row r="320">
      <c r="D320" t="n">
        <v>0.0795</v>
      </c>
      <c r="E320">
        <f>IF(D320=0,a_cup*a_t+100,a_cup*(1-(1+D320)^(-a_t))/D320+100/(1+D320)^a_t)</f>
        <v/>
      </c>
      <c r="F320">
        <f>CEILING(max_inv/(E320/100),p_den)</f>
        <v/>
      </c>
      <c r="G320">
        <f>F320*E320/100</f>
        <v/>
      </c>
      <c r="H320">
        <f>caja-G320*(1+p_com)</f>
        <v/>
      </c>
      <c r="I320">
        <f>(G320*(1+D320)^a_t+H320*(1+reinv)^a_t)*(1+reinv)^(t_h-a_t)</f>
        <v/>
      </c>
    </row>
    <row r="321">
      <c r="D321" t="n">
        <v>0.07975</v>
      </c>
      <c r="E321">
        <f>IF(D321=0,a_cup*a_t+100,a_cup*(1-(1+D321)^(-a_t))/D321+100/(1+D321)^a_t)</f>
        <v/>
      </c>
      <c r="F321">
        <f>CEILING(max_inv/(E321/100),p_den)</f>
        <v/>
      </c>
      <c r="G321">
        <f>F321*E321/100</f>
        <v/>
      </c>
      <c r="H321">
        <f>caja-G321*(1+p_com)</f>
        <v/>
      </c>
      <c r="I321">
        <f>(G321*(1+D321)^a_t+H321*(1+reinv)^a_t)*(1+reinv)^(t_h-a_t)</f>
        <v/>
      </c>
    </row>
    <row r="322">
      <c r="D322" t="n">
        <v>0.08</v>
      </c>
      <c r="E322">
        <f>IF(D322=0,a_cup*a_t+100,a_cup*(1-(1+D322)^(-a_t))/D322+100/(1+D322)^a_t)</f>
        <v/>
      </c>
      <c r="F322">
        <f>CEILING(max_inv/(E322/100),p_den)</f>
        <v/>
      </c>
      <c r="G322">
        <f>F322*E322/100</f>
        <v/>
      </c>
      <c r="H322">
        <f>caja-G322*(1+p_com)</f>
        <v/>
      </c>
      <c r="I322">
        <f>(G322*(1+D322)^a_t+H322*(1+reinv)^a_t)*(1+reinv)^(t_h-a_t)</f>
        <v/>
      </c>
    </row>
    <row r="323">
      <c r="D323" t="n">
        <v>0.08025</v>
      </c>
      <c r="E323">
        <f>IF(D323=0,a_cup*a_t+100,a_cup*(1-(1+D323)^(-a_t))/D323+100/(1+D323)^a_t)</f>
        <v/>
      </c>
      <c r="F323">
        <f>CEILING(max_inv/(E323/100),p_den)</f>
        <v/>
      </c>
      <c r="G323">
        <f>F323*E323/100</f>
        <v/>
      </c>
      <c r="H323">
        <f>caja-G323*(1+p_com)</f>
        <v/>
      </c>
      <c r="I323">
        <f>(G323*(1+D323)^a_t+H323*(1+reinv)^a_t)*(1+reinv)^(t_h-a_t)</f>
        <v/>
      </c>
    </row>
    <row r="324">
      <c r="D324" t="n">
        <v>0.0805</v>
      </c>
      <c r="E324">
        <f>IF(D324=0,a_cup*a_t+100,a_cup*(1-(1+D324)^(-a_t))/D324+100/(1+D324)^a_t)</f>
        <v/>
      </c>
      <c r="F324">
        <f>CEILING(max_inv/(E324/100),p_den)</f>
        <v/>
      </c>
      <c r="G324">
        <f>F324*E324/100</f>
        <v/>
      </c>
      <c r="H324">
        <f>caja-G324*(1+p_com)</f>
        <v/>
      </c>
      <c r="I324">
        <f>(G324*(1+D324)^a_t+H324*(1+reinv)^a_t)*(1+reinv)^(t_h-a_t)</f>
        <v/>
      </c>
    </row>
    <row r="325">
      <c r="D325" t="n">
        <v>0.08075</v>
      </c>
      <c r="E325">
        <f>IF(D325=0,a_cup*a_t+100,a_cup*(1-(1+D325)^(-a_t))/D325+100/(1+D325)^a_t)</f>
        <v/>
      </c>
      <c r="F325">
        <f>CEILING(max_inv/(E325/100),p_den)</f>
        <v/>
      </c>
      <c r="G325">
        <f>F325*E325/100</f>
        <v/>
      </c>
      <c r="H325">
        <f>caja-G325*(1+p_com)</f>
        <v/>
      </c>
      <c r="I325">
        <f>(G325*(1+D325)^a_t+H325*(1+reinv)^a_t)*(1+reinv)^(t_h-a_t)</f>
        <v/>
      </c>
    </row>
    <row r="326">
      <c r="D326" t="n">
        <v>0.081</v>
      </c>
      <c r="E326">
        <f>IF(D326=0,a_cup*a_t+100,a_cup*(1-(1+D326)^(-a_t))/D326+100/(1+D326)^a_t)</f>
        <v/>
      </c>
      <c r="F326">
        <f>CEILING(max_inv/(E326/100),p_den)</f>
        <v/>
      </c>
      <c r="G326">
        <f>F326*E326/100</f>
        <v/>
      </c>
      <c r="H326">
        <f>caja-G326*(1+p_com)</f>
        <v/>
      </c>
      <c r="I326">
        <f>(G326*(1+D326)^a_t+H326*(1+reinv)^a_t)*(1+reinv)^(t_h-a_t)</f>
        <v/>
      </c>
    </row>
    <row r="327">
      <c r="D327" t="n">
        <v>0.08125</v>
      </c>
      <c r="E327">
        <f>IF(D327=0,a_cup*a_t+100,a_cup*(1-(1+D327)^(-a_t))/D327+100/(1+D327)^a_t)</f>
        <v/>
      </c>
      <c r="F327">
        <f>CEILING(max_inv/(E327/100),p_den)</f>
        <v/>
      </c>
      <c r="G327">
        <f>F327*E327/100</f>
        <v/>
      </c>
      <c r="H327">
        <f>caja-G327*(1+p_com)</f>
        <v/>
      </c>
      <c r="I327">
        <f>(G327*(1+D327)^a_t+H327*(1+reinv)^a_t)*(1+reinv)^(t_h-a_t)</f>
        <v/>
      </c>
    </row>
    <row r="328">
      <c r="D328" t="n">
        <v>0.0815</v>
      </c>
      <c r="E328">
        <f>IF(D328=0,a_cup*a_t+100,a_cup*(1-(1+D328)^(-a_t))/D328+100/(1+D328)^a_t)</f>
        <v/>
      </c>
      <c r="F328">
        <f>CEILING(max_inv/(E328/100),p_den)</f>
        <v/>
      </c>
      <c r="G328">
        <f>F328*E328/100</f>
        <v/>
      </c>
      <c r="H328">
        <f>caja-G328*(1+p_com)</f>
        <v/>
      </c>
      <c r="I328">
        <f>(G328*(1+D328)^a_t+H328*(1+reinv)^a_t)*(1+reinv)^(t_h-a_t)</f>
        <v/>
      </c>
    </row>
    <row r="329">
      <c r="D329" t="n">
        <v>0.08175</v>
      </c>
      <c r="E329">
        <f>IF(D329=0,a_cup*a_t+100,a_cup*(1-(1+D329)^(-a_t))/D329+100/(1+D329)^a_t)</f>
        <v/>
      </c>
      <c r="F329">
        <f>CEILING(max_inv/(E329/100),p_den)</f>
        <v/>
      </c>
      <c r="G329">
        <f>F329*E329/100</f>
        <v/>
      </c>
      <c r="H329">
        <f>caja-G329*(1+p_com)</f>
        <v/>
      </c>
      <c r="I329">
        <f>(G329*(1+D329)^a_t+H329*(1+reinv)^a_t)*(1+reinv)^(t_h-a_t)</f>
        <v/>
      </c>
    </row>
    <row r="330">
      <c r="D330" t="n">
        <v>0.082</v>
      </c>
      <c r="E330">
        <f>IF(D330=0,a_cup*a_t+100,a_cup*(1-(1+D330)^(-a_t))/D330+100/(1+D330)^a_t)</f>
        <v/>
      </c>
      <c r="F330">
        <f>CEILING(max_inv/(E330/100),p_den)</f>
        <v/>
      </c>
      <c r="G330">
        <f>F330*E330/100</f>
        <v/>
      </c>
      <c r="H330">
        <f>caja-G330*(1+p_com)</f>
        <v/>
      </c>
      <c r="I330">
        <f>(G330*(1+D330)^a_t+H330*(1+reinv)^a_t)*(1+reinv)^(t_h-a_t)</f>
        <v/>
      </c>
    </row>
    <row r="331">
      <c r="D331" t="n">
        <v>0.08225</v>
      </c>
      <c r="E331">
        <f>IF(D331=0,a_cup*a_t+100,a_cup*(1-(1+D331)^(-a_t))/D331+100/(1+D331)^a_t)</f>
        <v/>
      </c>
      <c r="F331">
        <f>CEILING(max_inv/(E331/100),p_den)</f>
        <v/>
      </c>
      <c r="G331">
        <f>F331*E331/100</f>
        <v/>
      </c>
      <c r="H331">
        <f>caja-G331*(1+p_com)</f>
        <v/>
      </c>
      <c r="I331">
        <f>(G331*(1+D331)^a_t+H331*(1+reinv)^a_t)*(1+reinv)^(t_h-a_t)</f>
        <v/>
      </c>
    </row>
    <row r="332">
      <c r="D332" t="n">
        <v>0.0825</v>
      </c>
      <c r="E332">
        <f>IF(D332=0,a_cup*a_t+100,a_cup*(1-(1+D332)^(-a_t))/D332+100/(1+D332)^a_t)</f>
        <v/>
      </c>
      <c r="F332">
        <f>CEILING(max_inv/(E332/100),p_den)</f>
        <v/>
      </c>
      <c r="G332">
        <f>F332*E332/100</f>
        <v/>
      </c>
      <c r="H332">
        <f>caja-G332*(1+p_com)</f>
        <v/>
      </c>
      <c r="I332">
        <f>(G332*(1+D332)^a_t+H332*(1+reinv)^a_t)*(1+reinv)^(t_h-a_t)</f>
        <v/>
      </c>
    </row>
    <row r="333">
      <c r="D333" t="n">
        <v>0.08275</v>
      </c>
      <c r="E333">
        <f>IF(D333=0,a_cup*a_t+100,a_cup*(1-(1+D333)^(-a_t))/D333+100/(1+D333)^a_t)</f>
        <v/>
      </c>
      <c r="F333">
        <f>CEILING(max_inv/(E333/100),p_den)</f>
        <v/>
      </c>
      <c r="G333">
        <f>F333*E333/100</f>
        <v/>
      </c>
      <c r="H333">
        <f>caja-G333*(1+p_com)</f>
        <v/>
      </c>
      <c r="I333">
        <f>(G333*(1+D333)^a_t+H333*(1+reinv)^a_t)*(1+reinv)^(t_h-a_t)</f>
        <v/>
      </c>
    </row>
    <row r="334">
      <c r="D334" t="n">
        <v>0.083</v>
      </c>
      <c r="E334">
        <f>IF(D334=0,a_cup*a_t+100,a_cup*(1-(1+D334)^(-a_t))/D334+100/(1+D334)^a_t)</f>
        <v/>
      </c>
      <c r="F334">
        <f>CEILING(max_inv/(E334/100),p_den)</f>
        <v/>
      </c>
      <c r="G334">
        <f>F334*E334/100</f>
        <v/>
      </c>
      <c r="H334">
        <f>caja-G334*(1+p_com)</f>
        <v/>
      </c>
      <c r="I334">
        <f>(G334*(1+D334)^a_t+H334*(1+reinv)^a_t)*(1+reinv)^(t_h-a_t)</f>
        <v/>
      </c>
    </row>
    <row r="335">
      <c r="D335" t="n">
        <v>0.08325</v>
      </c>
      <c r="E335">
        <f>IF(D335=0,a_cup*a_t+100,a_cup*(1-(1+D335)^(-a_t))/D335+100/(1+D335)^a_t)</f>
        <v/>
      </c>
      <c r="F335">
        <f>CEILING(max_inv/(E335/100),p_den)</f>
        <v/>
      </c>
      <c r="G335">
        <f>F335*E335/100</f>
        <v/>
      </c>
      <c r="H335">
        <f>caja-G335*(1+p_com)</f>
        <v/>
      </c>
      <c r="I335">
        <f>(G335*(1+D335)^a_t+H335*(1+reinv)^a_t)*(1+reinv)^(t_h-a_t)</f>
        <v/>
      </c>
    </row>
    <row r="336">
      <c r="D336" t="n">
        <v>0.0835</v>
      </c>
      <c r="E336">
        <f>IF(D336=0,a_cup*a_t+100,a_cup*(1-(1+D336)^(-a_t))/D336+100/(1+D336)^a_t)</f>
        <v/>
      </c>
      <c r="F336">
        <f>CEILING(max_inv/(E336/100),p_den)</f>
        <v/>
      </c>
      <c r="G336">
        <f>F336*E336/100</f>
        <v/>
      </c>
      <c r="H336">
        <f>caja-G336*(1+p_com)</f>
        <v/>
      </c>
      <c r="I336">
        <f>(G336*(1+D336)^a_t+H336*(1+reinv)^a_t)*(1+reinv)^(t_h-a_t)</f>
        <v/>
      </c>
    </row>
    <row r="337">
      <c r="D337" t="n">
        <v>0.08375</v>
      </c>
      <c r="E337">
        <f>IF(D337=0,a_cup*a_t+100,a_cup*(1-(1+D337)^(-a_t))/D337+100/(1+D337)^a_t)</f>
        <v/>
      </c>
      <c r="F337">
        <f>CEILING(max_inv/(E337/100),p_den)</f>
        <v/>
      </c>
      <c r="G337">
        <f>F337*E337/100</f>
        <v/>
      </c>
      <c r="H337">
        <f>caja-G337*(1+p_com)</f>
        <v/>
      </c>
      <c r="I337">
        <f>(G337*(1+D337)^a_t+H337*(1+reinv)^a_t)*(1+reinv)^(t_h-a_t)</f>
        <v/>
      </c>
    </row>
    <row r="338">
      <c r="D338" t="n">
        <v>0.08400000000000001</v>
      </c>
      <c r="E338">
        <f>IF(D338=0,a_cup*a_t+100,a_cup*(1-(1+D338)^(-a_t))/D338+100/(1+D338)^a_t)</f>
        <v/>
      </c>
      <c r="F338">
        <f>CEILING(max_inv/(E338/100),p_den)</f>
        <v/>
      </c>
      <c r="G338">
        <f>F338*E338/100</f>
        <v/>
      </c>
      <c r="H338">
        <f>caja-G338*(1+p_com)</f>
        <v/>
      </c>
      <c r="I338">
        <f>(G338*(1+D338)^a_t+H338*(1+reinv)^a_t)*(1+reinv)^(t_h-a_t)</f>
        <v/>
      </c>
    </row>
    <row r="339">
      <c r="D339" t="n">
        <v>0.08425000000000001</v>
      </c>
      <c r="E339">
        <f>IF(D339=0,a_cup*a_t+100,a_cup*(1-(1+D339)^(-a_t))/D339+100/(1+D339)^a_t)</f>
        <v/>
      </c>
      <c r="F339">
        <f>CEILING(max_inv/(E339/100),p_den)</f>
        <v/>
      </c>
      <c r="G339">
        <f>F339*E339/100</f>
        <v/>
      </c>
      <c r="H339">
        <f>caja-G339*(1+p_com)</f>
        <v/>
      </c>
      <c r="I339">
        <f>(G339*(1+D339)^a_t+H339*(1+reinv)^a_t)*(1+reinv)^(t_h-a_t)</f>
        <v/>
      </c>
    </row>
    <row r="340">
      <c r="D340" t="n">
        <v>0.08450000000000001</v>
      </c>
      <c r="E340">
        <f>IF(D340=0,a_cup*a_t+100,a_cup*(1-(1+D340)^(-a_t))/D340+100/(1+D340)^a_t)</f>
        <v/>
      </c>
      <c r="F340">
        <f>CEILING(max_inv/(E340/100),p_den)</f>
        <v/>
      </c>
      <c r="G340">
        <f>F340*E340/100</f>
        <v/>
      </c>
      <c r="H340">
        <f>caja-G340*(1+p_com)</f>
        <v/>
      </c>
      <c r="I340">
        <f>(G340*(1+D340)^a_t+H340*(1+reinv)^a_t)*(1+reinv)^(t_h-a_t)</f>
        <v/>
      </c>
    </row>
    <row r="341">
      <c r="D341" t="n">
        <v>0.08475000000000001</v>
      </c>
      <c r="E341">
        <f>IF(D341=0,a_cup*a_t+100,a_cup*(1-(1+D341)^(-a_t))/D341+100/(1+D341)^a_t)</f>
        <v/>
      </c>
      <c r="F341">
        <f>CEILING(max_inv/(E341/100),p_den)</f>
        <v/>
      </c>
      <c r="G341">
        <f>F341*E341/100</f>
        <v/>
      </c>
      <c r="H341">
        <f>caja-G341*(1+p_com)</f>
        <v/>
      </c>
      <c r="I341">
        <f>(G341*(1+D341)^a_t+H341*(1+reinv)^a_t)*(1+reinv)^(t_h-a_t)</f>
        <v/>
      </c>
    </row>
    <row r="342">
      <c r="D342" t="n">
        <v>0.08500000000000001</v>
      </c>
      <c r="E342">
        <f>IF(D342=0,a_cup*a_t+100,a_cup*(1-(1+D342)^(-a_t))/D342+100/(1+D342)^a_t)</f>
        <v/>
      </c>
      <c r="F342">
        <f>CEILING(max_inv/(E342/100),p_den)</f>
        <v/>
      </c>
      <c r="G342">
        <f>F342*E342/100</f>
        <v/>
      </c>
      <c r="H342">
        <f>caja-G342*(1+p_com)</f>
        <v/>
      </c>
      <c r="I342">
        <f>(G342*(1+D342)^a_t+H342*(1+reinv)^a_t)*(1+reinv)^(t_h-a_t)</f>
        <v/>
      </c>
    </row>
    <row r="343">
      <c r="D343" t="n">
        <v>0.08525000000000001</v>
      </c>
      <c r="E343">
        <f>IF(D343=0,a_cup*a_t+100,a_cup*(1-(1+D343)^(-a_t))/D343+100/(1+D343)^a_t)</f>
        <v/>
      </c>
      <c r="F343">
        <f>CEILING(max_inv/(E343/100),p_den)</f>
        <v/>
      </c>
      <c r="G343">
        <f>F343*E343/100</f>
        <v/>
      </c>
      <c r="H343">
        <f>caja-G343*(1+p_com)</f>
        <v/>
      </c>
      <c r="I343">
        <f>(G343*(1+D343)^a_t+H343*(1+reinv)^a_t)*(1+reinv)^(t_h-a_t)</f>
        <v/>
      </c>
    </row>
    <row r="344">
      <c r="D344" t="n">
        <v>0.08550000000000001</v>
      </c>
      <c r="E344">
        <f>IF(D344=0,a_cup*a_t+100,a_cup*(1-(1+D344)^(-a_t))/D344+100/(1+D344)^a_t)</f>
        <v/>
      </c>
      <c r="F344">
        <f>CEILING(max_inv/(E344/100),p_den)</f>
        <v/>
      </c>
      <c r="G344">
        <f>F344*E344/100</f>
        <v/>
      </c>
      <c r="H344">
        <f>caja-G344*(1+p_com)</f>
        <v/>
      </c>
      <c r="I344">
        <f>(G344*(1+D344)^a_t+H344*(1+reinv)^a_t)*(1+reinv)^(t_h-a_t)</f>
        <v/>
      </c>
    </row>
    <row r="345">
      <c r="D345" t="n">
        <v>0.08575000000000001</v>
      </c>
      <c r="E345">
        <f>IF(D345=0,a_cup*a_t+100,a_cup*(1-(1+D345)^(-a_t))/D345+100/(1+D345)^a_t)</f>
        <v/>
      </c>
      <c r="F345">
        <f>CEILING(max_inv/(E345/100),p_den)</f>
        <v/>
      </c>
      <c r="G345">
        <f>F345*E345/100</f>
        <v/>
      </c>
      <c r="H345">
        <f>caja-G345*(1+p_com)</f>
        <v/>
      </c>
      <c r="I345">
        <f>(G345*(1+D345)^a_t+H345*(1+reinv)^a_t)*(1+reinv)^(t_h-a_t)</f>
        <v/>
      </c>
    </row>
    <row r="346">
      <c r="D346" t="n">
        <v>0.08599999999999999</v>
      </c>
      <c r="E346">
        <f>IF(D346=0,a_cup*a_t+100,a_cup*(1-(1+D346)^(-a_t))/D346+100/(1+D346)^a_t)</f>
        <v/>
      </c>
      <c r="F346">
        <f>CEILING(max_inv/(E346/100),p_den)</f>
        <v/>
      </c>
      <c r="G346">
        <f>F346*E346/100</f>
        <v/>
      </c>
      <c r="H346">
        <f>caja-G346*(1+p_com)</f>
        <v/>
      </c>
      <c r="I346">
        <f>(G346*(1+D346)^a_t+H346*(1+reinv)^a_t)*(1+reinv)^(t_h-a_t)</f>
        <v/>
      </c>
    </row>
    <row r="347">
      <c r="D347" t="n">
        <v>0.08624999999999999</v>
      </c>
      <c r="E347">
        <f>IF(D347=0,a_cup*a_t+100,a_cup*(1-(1+D347)^(-a_t))/D347+100/(1+D347)^a_t)</f>
        <v/>
      </c>
      <c r="F347">
        <f>CEILING(max_inv/(E347/100),p_den)</f>
        <v/>
      </c>
      <c r="G347">
        <f>F347*E347/100</f>
        <v/>
      </c>
      <c r="H347">
        <f>caja-G347*(1+p_com)</f>
        <v/>
      </c>
      <c r="I347">
        <f>(G347*(1+D347)^a_t+H347*(1+reinv)^a_t)*(1+reinv)^(t_h-a_t)</f>
        <v/>
      </c>
    </row>
    <row r="348">
      <c r="D348" t="n">
        <v>0.08649999999999999</v>
      </c>
      <c r="E348">
        <f>IF(D348=0,a_cup*a_t+100,a_cup*(1-(1+D348)^(-a_t))/D348+100/(1+D348)^a_t)</f>
        <v/>
      </c>
      <c r="F348">
        <f>CEILING(max_inv/(E348/100),p_den)</f>
        <v/>
      </c>
      <c r="G348">
        <f>F348*E348/100</f>
        <v/>
      </c>
      <c r="H348">
        <f>caja-G348*(1+p_com)</f>
        <v/>
      </c>
      <c r="I348">
        <f>(G348*(1+D348)^a_t+H348*(1+reinv)^a_t)*(1+reinv)^(t_h-a_t)</f>
        <v/>
      </c>
    </row>
    <row r="349">
      <c r="D349" t="n">
        <v>0.08674999999999999</v>
      </c>
      <c r="E349">
        <f>IF(D349=0,a_cup*a_t+100,a_cup*(1-(1+D349)^(-a_t))/D349+100/(1+D349)^a_t)</f>
        <v/>
      </c>
      <c r="F349">
        <f>CEILING(max_inv/(E349/100),p_den)</f>
        <v/>
      </c>
      <c r="G349">
        <f>F349*E349/100</f>
        <v/>
      </c>
      <c r="H349">
        <f>caja-G349*(1+p_com)</f>
        <v/>
      </c>
      <c r="I349">
        <f>(G349*(1+D349)^a_t+H349*(1+reinv)^a_t)*(1+reinv)^(t_h-a_t)</f>
        <v/>
      </c>
    </row>
    <row r="350">
      <c r="D350" t="n">
        <v>0.08699999999999999</v>
      </c>
      <c r="E350">
        <f>IF(D350=0,a_cup*a_t+100,a_cup*(1-(1+D350)^(-a_t))/D350+100/(1+D350)^a_t)</f>
        <v/>
      </c>
      <c r="F350">
        <f>CEILING(max_inv/(E350/100),p_den)</f>
        <v/>
      </c>
      <c r="G350">
        <f>F350*E350/100</f>
        <v/>
      </c>
      <c r="H350">
        <f>caja-G350*(1+p_com)</f>
        <v/>
      </c>
      <c r="I350">
        <f>(G350*(1+D350)^a_t+H350*(1+reinv)^a_t)*(1+reinv)^(t_h-a_t)</f>
        <v/>
      </c>
    </row>
    <row r="351">
      <c r="D351" t="n">
        <v>0.08724999999999999</v>
      </c>
      <c r="E351">
        <f>IF(D351=0,a_cup*a_t+100,a_cup*(1-(1+D351)^(-a_t))/D351+100/(1+D351)^a_t)</f>
        <v/>
      </c>
      <c r="F351">
        <f>CEILING(max_inv/(E351/100),p_den)</f>
        <v/>
      </c>
      <c r="G351">
        <f>F351*E351/100</f>
        <v/>
      </c>
      <c r="H351">
        <f>caja-G351*(1+p_com)</f>
        <v/>
      </c>
      <c r="I351">
        <f>(G351*(1+D351)^a_t+H351*(1+reinv)^a_t)*(1+reinv)^(t_h-a_t)</f>
        <v/>
      </c>
    </row>
    <row r="352">
      <c r="D352" t="n">
        <v>0.08749999999999999</v>
      </c>
      <c r="E352">
        <f>IF(D352=0,a_cup*a_t+100,a_cup*(1-(1+D352)^(-a_t))/D352+100/(1+D352)^a_t)</f>
        <v/>
      </c>
      <c r="F352">
        <f>CEILING(max_inv/(E352/100),p_den)</f>
        <v/>
      </c>
      <c r="G352">
        <f>F352*E352/100</f>
        <v/>
      </c>
      <c r="H352">
        <f>caja-G352*(1+p_com)</f>
        <v/>
      </c>
      <c r="I352">
        <f>(G352*(1+D352)^a_t+H352*(1+reinv)^a_t)*(1+reinv)^(t_h-a_t)</f>
        <v/>
      </c>
    </row>
    <row r="353">
      <c r="D353" t="n">
        <v>0.08774999999999999</v>
      </c>
      <c r="E353">
        <f>IF(D353=0,a_cup*a_t+100,a_cup*(1-(1+D353)^(-a_t))/D353+100/(1+D353)^a_t)</f>
        <v/>
      </c>
      <c r="F353">
        <f>CEILING(max_inv/(E353/100),p_den)</f>
        <v/>
      </c>
      <c r="G353">
        <f>F353*E353/100</f>
        <v/>
      </c>
      <c r="H353">
        <f>caja-G353*(1+p_com)</f>
        <v/>
      </c>
      <c r="I353">
        <f>(G353*(1+D353)^a_t+H353*(1+reinv)^a_t)*(1+reinv)^(t_h-a_t)</f>
        <v/>
      </c>
    </row>
    <row r="354">
      <c r="D354" t="n">
        <v>0.08799999999999999</v>
      </c>
      <c r="E354">
        <f>IF(D354=0,a_cup*a_t+100,a_cup*(1-(1+D354)^(-a_t))/D354+100/(1+D354)^a_t)</f>
        <v/>
      </c>
      <c r="F354">
        <f>CEILING(max_inv/(E354/100),p_den)</f>
        <v/>
      </c>
      <c r="G354">
        <f>F354*E354/100</f>
        <v/>
      </c>
      <c r="H354">
        <f>caja-G354*(1+p_com)</f>
        <v/>
      </c>
      <c r="I354">
        <f>(G354*(1+D354)^a_t+H354*(1+reinv)^a_t)*(1+reinv)^(t_h-a_t)</f>
        <v/>
      </c>
    </row>
    <row r="355">
      <c r="D355" t="n">
        <v>0.08825</v>
      </c>
      <c r="E355">
        <f>IF(D355=0,a_cup*a_t+100,a_cup*(1-(1+D355)^(-a_t))/D355+100/(1+D355)^a_t)</f>
        <v/>
      </c>
      <c r="F355">
        <f>CEILING(max_inv/(E355/100),p_den)</f>
        <v/>
      </c>
      <c r="G355">
        <f>F355*E355/100</f>
        <v/>
      </c>
      <c r="H355">
        <f>caja-G355*(1+p_com)</f>
        <v/>
      </c>
      <c r="I355">
        <f>(G355*(1+D355)^a_t+H355*(1+reinv)^a_t)*(1+reinv)^(t_h-a_t)</f>
        <v/>
      </c>
    </row>
    <row r="356">
      <c r="D356" t="n">
        <v>0.0885</v>
      </c>
      <c r="E356">
        <f>IF(D356=0,a_cup*a_t+100,a_cup*(1-(1+D356)^(-a_t))/D356+100/(1+D356)^a_t)</f>
        <v/>
      </c>
      <c r="F356">
        <f>CEILING(max_inv/(E356/100),p_den)</f>
        <v/>
      </c>
      <c r="G356">
        <f>F356*E356/100</f>
        <v/>
      </c>
      <c r="H356">
        <f>caja-G356*(1+p_com)</f>
        <v/>
      </c>
      <c r="I356">
        <f>(G356*(1+D356)^a_t+H356*(1+reinv)^a_t)*(1+reinv)^(t_h-a_t)</f>
        <v/>
      </c>
    </row>
    <row r="357">
      <c r="D357" t="n">
        <v>0.08875</v>
      </c>
      <c r="E357">
        <f>IF(D357=0,a_cup*a_t+100,a_cup*(1-(1+D357)^(-a_t))/D357+100/(1+D357)^a_t)</f>
        <v/>
      </c>
      <c r="F357">
        <f>CEILING(max_inv/(E357/100),p_den)</f>
        <v/>
      </c>
      <c r="G357">
        <f>F357*E357/100</f>
        <v/>
      </c>
      <c r="H357">
        <f>caja-G357*(1+p_com)</f>
        <v/>
      </c>
      <c r="I357">
        <f>(G357*(1+D357)^a_t+H357*(1+reinv)^a_t)*(1+reinv)^(t_h-a_t)</f>
        <v/>
      </c>
    </row>
    <row r="358">
      <c r="D358" t="n">
        <v>0.089</v>
      </c>
      <c r="E358">
        <f>IF(D358=0,a_cup*a_t+100,a_cup*(1-(1+D358)^(-a_t))/D358+100/(1+D358)^a_t)</f>
        <v/>
      </c>
      <c r="F358">
        <f>CEILING(max_inv/(E358/100),p_den)</f>
        <v/>
      </c>
      <c r="G358">
        <f>F358*E358/100</f>
        <v/>
      </c>
      <c r="H358">
        <f>caja-G358*(1+p_com)</f>
        <v/>
      </c>
      <c r="I358">
        <f>(G358*(1+D358)^a_t+H358*(1+reinv)^a_t)*(1+reinv)^(t_h-a_t)</f>
        <v/>
      </c>
    </row>
    <row r="359">
      <c r="D359" t="n">
        <v>0.08925</v>
      </c>
      <c r="E359">
        <f>IF(D359=0,a_cup*a_t+100,a_cup*(1-(1+D359)^(-a_t))/D359+100/(1+D359)^a_t)</f>
        <v/>
      </c>
      <c r="F359">
        <f>CEILING(max_inv/(E359/100),p_den)</f>
        <v/>
      </c>
      <c r="G359">
        <f>F359*E359/100</f>
        <v/>
      </c>
      <c r="H359">
        <f>caja-G359*(1+p_com)</f>
        <v/>
      </c>
      <c r="I359">
        <f>(G359*(1+D359)^a_t+H359*(1+reinv)^a_t)*(1+reinv)^(t_h-a_t)</f>
        <v/>
      </c>
    </row>
    <row r="360">
      <c r="D360" t="n">
        <v>0.0895</v>
      </c>
      <c r="E360">
        <f>IF(D360=0,a_cup*a_t+100,a_cup*(1-(1+D360)^(-a_t))/D360+100/(1+D360)^a_t)</f>
        <v/>
      </c>
      <c r="F360">
        <f>CEILING(max_inv/(E360/100),p_den)</f>
        <v/>
      </c>
      <c r="G360">
        <f>F360*E360/100</f>
        <v/>
      </c>
      <c r="H360">
        <f>caja-G360*(1+p_com)</f>
        <v/>
      </c>
      <c r="I360">
        <f>(G360*(1+D360)^a_t+H360*(1+reinv)^a_t)*(1+reinv)^(t_h-a_t)</f>
        <v/>
      </c>
    </row>
    <row r="361">
      <c r="D361" t="n">
        <v>0.08975</v>
      </c>
      <c r="E361">
        <f>IF(D361=0,a_cup*a_t+100,a_cup*(1-(1+D361)^(-a_t))/D361+100/(1+D361)^a_t)</f>
        <v/>
      </c>
      <c r="F361">
        <f>CEILING(max_inv/(E361/100),p_den)</f>
        <v/>
      </c>
      <c r="G361">
        <f>F361*E361/100</f>
        <v/>
      </c>
      <c r="H361">
        <f>caja-G361*(1+p_com)</f>
        <v/>
      </c>
      <c r="I361">
        <f>(G361*(1+D361)^a_t+H361*(1+reinv)^a_t)*(1+reinv)^(t_h-a_t)</f>
        <v/>
      </c>
    </row>
    <row r="362">
      <c r="D362" t="n">
        <v>0.09</v>
      </c>
      <c r="E362">
        <f>IF(D362=0,a_cup*a_t+100,a_cup*(1-(1+D362)^(-a_t))/D362+100/(1+D362)^a_t)</f>
        <v/>
      </c>
      <c r="F362">
        <f>CEILING(max_inv/(E362/100),p_den)</f>
        <v/>
      </c>
      <c r="G362">
        <f>F362*E362/100</f>
        <v/>
      </c>
      <c r="H362">
        <f>caja-G362*(1+p_com)</f>
        <v/>
      </c>
      <c r="I362">
        <f>(G362*(1+D362)^a_t+H362*(1+reinv)^a_t)*(1+reinv)^(t_h-a_t)</f>
        <v/>
      </c>
    </row>
    <row r="363">
      <c r="D363" t="n">
        <v>0.09025</v>
      </c>
      <c r="E363">
        <f>IF(D363=0,a_cup*a_t+100,a_cup*(1-(1+D363)^(-a_t))/D363+100/(1+D363)^a_t)</f>
        <v/>
      </c>
      <c r="F363">
        <f>CEILING(max_inv/(E363/100),p_den)</f>
        <v/>
      </c>
      <c r="G363">
        <f>F363*E363/100</f>
        <v/>
      </c>
      <c r="H363">
        <f>caja-G363*(1+p_com)</f>
        <v/>
      </c>
      <c r="I363">
        <f>(G363*(1+D363)^a_t+H363*(1+reinv)^a_t)*(1+reinv)^(t_h-a_t)</f>
        <v/>
      </c>
    </row>
    <row r="364">
      <c r="D364" t="n">
        <v>0.0905</v>
      </c>
      <c r="E364">
        <f>IF(D364=0,a_cup*a_t+100,a_cup*(1-(1+D364)^(-a_t))/D364+100/(1+D364)^a_t)</f>
        <v/>
      </c>
      <c r="F364">
        <f>CEILING(max_inv/(E364/100),p_den)</f>
        <v/>
      </c>
      <c r="G364">
        <f>F364*E364/100</f>
        <v/>
      </c>
      <c r="H364">
        <f>caja-G364*(1+p_com)</f>
        <v/>
      </c>
      <c r="I364">
        <f>(G364*(1+D364)^a_t+H364*(1+reinv)^a_t)*(1+reinv)^(t_h-a_t)</f>
        <v/>
      </c>
    </row>
    <row r="365">
      <c r="D365" t="n">
        <v>0.09075</v>
      </c>
      <c r="E365">
        <f>IF(D365=0,a_cup*a_t+100,a_cup*(1-(1+D365)^(-a_t))/D365+100/(1+D365)^a_t)</f>
        <v/>
      </c>
      <c r="F365">
        <f>CEILING(max_inv/(E365/100),p_den)</f>
        <v/>
      </c>
      <c r="G365">
        <f>F365*E365/100</f>
        <v/>
      </c>
      <c r="H365">
        <f>caja-G365*(1+p_com)</f>
        <v/>
      </c>
      <c r="I365">
        <f>(G365*(1+D365)^a_t+H365*(1+reinv)^a_t)*(1+reinv)^(t_h-a_t)</f>
        <v/>
      </c>
    </row>
    <row r="366">
      <c r="D366" t="n">
        <v>0.091</v>
      </c>
      <c r="E366">
        <f>IF(D366=0,a_cup*a_t+100,a_cup*(1-(1+D366)^(-a_t))/D366+100/(1+D366)^a_t)</f>
        <v/>
      </c>
      <c r="F366">
        <f>CEILING(max_inv/(E366/100),p_den)</f>
        <v/>
      </c>
      <c r="G366">
        <f>F366*E366/100</f>
        <v/>
      </c>
      <c r="H366">
        <f>caja-G366*(1+p_com)</f>
        <v/>
      </c>
      <c r="I366">
        <f>(G366*(1+D366)^a_t+H366*(1+reinv)^a_t)*(1+reinv)^(t_h-a_t)</f>
        <v/>
      </c>
    </row>
    <row r="367">
      <c r="D367" t="n">
        <v>0.09125</v>
      </c>
      <c r="E367">
        <f>IF(D367=0,a_cup*a_t+100,a_cup*(1-(1+D367)^(-a_t))/D367+100/(1+D367)^a_t)</f>
        <v/>
      </c>
      <c r="F367">
        <f>CEILING(max_inv/(E367/100),p_den)</f>
        <v/>
      </c>
      <c r="G367">
        <f>F367*E367/100</f>
        <v/>
      </c>
      <c r="H367">
        <f>caja-G367*(1+p_com)</f>
        <v/>
      </c>
      <c r="I367">
        <f>(G367*(1+D367)^a_t+H367*(1+reinv)^a_t)*(1+reinv)^(t_h-a_t)</f>
        <v/>
      </c>
    </row>
    <row r="368">
      <c r="D368" t="n">
        <v>0.0915</v>
      </c>
      <c r="E368">
        <f>IF(D368=0,a_cup*a_t+100,a_cup*(1-(1+D368)^(-a_t))/D368+100/(1+D368)^a_t)</f>
        <v/>
      </c>
      <c r="F368">
        <f>CEILING(max_inv/(E368/100),p_den)</f>
        <v/>
      </c>
      <c r="G368">
        <f>F368*E368/100</f>
        <v/>
      </c>
      <c r="H368">
        <f>caja-G368*(1+p_com)</f>
        <v/>
      </c>
      <c r="I368">
        <f>(G368*(1+D368)^a_t+H368*(1+reinv)^a_t)*(1+reinv)^(t_h-a_t)</f>
        <v/>
      </c>
    </row>
    <row r="369">
      <c r="D369" t="n">
        <v>0.09175</v>
      </c>
      <c r="E369">
        <f>IF(D369=0,a_cup*a_t+100,a_cup*(1-(1+D369)^(-a_t))/D369+100/(1+D369)^a_t)</f>
        <v/>
      </c>
      <c r="F369">
        <f>CEILING(max_inv/(E369/100),p_den)</f>
        <v/>
      </c>
      <c r="G369">
        <f>F369*E369/100</f>
        <v/>
      </c>
      <c r="H369">
        <f>caja-G369*(1+p_com)</f>
        <v/>
      </c>
      <c r="I369">
        <f>(G369*(1+D369)^a_t+H369*(1+reinv)^a_t)*(1+reinv)^(t_h-a_t)</f>
        <v/>
      </c>
    </row>
    <row r="370">
      <c r="D370" t="n">
        <v>0.092</v>
      </c>
      <c r="E370">
        <f>IF(D370=0,a_cup*a_t+100,a_cup*(1-(1+D370)^(-a_t))/D370+100/(1+D370)^a_t)</f>
        <v/>
      </c>
      <c r="F370">
        <f>CEILING(max_inv/(E370/100),p_den)</f>
        <v/>
      </c>
      <c r="G370">
        <f>F370*E370/100</f>
        <v/>
      </c>
      <c r="H370">
        <f>caja-G370*(1+p_com)</f>
        <v/>
      </c>
      <c r="I370">
        <f>(G370*(1+D370)^a_t+H370*(1+reinv)^a_t)*(1+reinv)^(t_h-a_t)</f>
        <v/>
      </c>
    </row>
    <row r="371">
      <c r="D371" t="n">
        <v>0.09225</v>
      </c>
      <c r="E371">
        <f>IF(D371=0,a_cup*a_t+100,a_cup*(1-(1+D371)^(-a_t))/D371+100/(1+D371)^a_t)</f>
        <v/>
      </c>
      <c r="F371">
        <f>CEILING(max_inv/(E371/100),p_den)</f>
        <v/>
      </c>
      <c r="G371">
        <f>F371*E371/100</f>
        <v/>
      </c>
      <c r="H371">
        <f>caja-G371*(1+p_com)</f>
        <v/>
      </c>
      <c r="I371">
        <f>(G371*(1+D371)^a_t+H371*(1+reinv)^a_t)*(1+reinv)^(t_h-a_t)</f>
        <v/>
      </c>
    </row>
    <row r="372">
      <c r="D372" t="n">
        <v>0.0925</v>
      </c>
      <c r="E372">
        <f>IF(D372=0,a_cup*a_t+100,a_cup*(1-(1+D372)^(-a_t))/D372+100/(1+D372)^a_t)</f>
        <v/>
      </c>
      <c r="F372">
        <f>CEILING(max_inv/(E372/100),p_den)</f>
        <v/>
      </c>
      <c r="G372">
        <f>F372*E372/100</f>
        <v/>
      </c>
      <c r="H372">
        <f>caja-G372*(1+p_com)</f>
        <v/>
      </c>
      <c r="I372">
        <f>(G372*(1+D372)^a_t+H372*(1+reinv)^a_t)*(1+reinv)^(t_h-a_t)</f>
        <v/>
      </c>
    </row>
    <row r="373">
      <c r="D373" t="n">
        <v>0.09275</v>
      </c>
      <c r="E373">
        <f>IF(D373=0,a_cup*a_t+100,a_cup*(1-(1+D373)^(-a_t))/D373+100/(1+D373)^a_t)</f>
        <v/>
      </c>
      <c r="F373">
        <f>CEILING(max_inv/(E373/100),p_den)</f>
        <v/>
      </c>
      <c r="G373">
        <f>F373*E373/100</f>
        <v/>
      </c>
      <c r="H373">
        <f>caja-G373*(1+p_com)</f>
        <v/>
      </c>
      <c r="I373">
        <f>(G373*(1+D373)^a_t+H373*(1+reinv)^a_t)*(1+reinv)^(t_h-a_t)</f>
        <v/>
      </c>
    </row>
    <row r="374">
      <c r="D374" t="n">
        <v>0.093</v>
      </c>
      <c r="E374">
        <f>IF(D374=0,a_cup*a_t+100,a_cup*(1-(1+D374)^(-a_t))/D374+100/(1+D374)^a_t)</f>
        <v/>
      </c>
      <c r="F374">
        <f>CEILING(max_inv/(E374/100),p_den)</f>
        <v/>
      </c>
      <c r="G374">
        <f>F374*E374/100</f>
        <v/>
      </c>
      <c r="H374">
        <f>caja-G374*(1+p_com)</f>
        <v/>
      </c>
      <c r="I374">
        <f>(G374*(1+D374)^a_t+H374*(1+reinv)^a_t)*(1+reinv)^(t_h-a_t)</f>
        <v/>
      </c>
    </row>
    <row r="375">
      <c r="D375" t="n">
        <v>0.09325</v>
      </c>
      <c r="E375">
        <f>IF(D375=0,a_cup*a_t+100,a_cup*(1-(1+D375)^(-a_t))/D375+100/(1+D375)^a_t)</f>
        <v/>
      </c>
      <c r="F375">
        <f>CEILING(max_inv/(E375/100),p_den)</f>
        <v/>
      </c>
      <c r="G375">
        <f>F375*E375/100</f>
        <v/>
      </c>
      <c r="H375">
        <f>caja-G375*(1+p_com)</f>
        <v/>
      </c>
      <c r="I375">
        <f>(G375*(1+D375)^a_t+H375*(1+reinv)^a_t)*(1+reinv)^(t_h-a_t)</f>
        <v/>
      </c>
    </row>
    <row r="376">
      <c r="D376" t="n">
        <v>0.0935</v>
      </c>
      <c r="E376">
        <f>IF(D376=0,a_cup*a_t+100,a_cup*(1-(1+D376)^(-a_t))/D376+100/(1+D376)^a_t)</f>
        <v/>
      </c>
      <c r="F376">
        <f>CEILING(max_inv/(E376/100),p_den)</f>
        <v/>
      </c>
      <c r="G376">
        <f>F376*E376/100</f>
        <v/>
      </c>
      <c r="H376">
        <f>caja-G376*(1+p_com)</f>
        <v/>
      </c>
      <c r="I376">
        <f>(G376*(1+D376)^a_t+H376*(1+reinv)^a_t)*(1+reinv)^(t_h-a_t)</f>
        <v/>
      </c>
    </row>
    <row r="377">
      <c r="D377" t="n">
        <v>0.09375</v>
      </c>
      <c r="E377">
        <f>IF(D377=0,a_cup*a_t+100,a_cup*(1-(1+D377)^(-a_t))/D377+100/(1+D377)^a_t)</f>
        <v/>
      </c>
      <c r="F377">
        <f>CEILING(max_inv/(E377/100),p_den)</f>
        <v/>
      </c>
      <c r="G377">
        <f>F377*E377/100</f>
        <v/>
      </c>
      <c r="H377">
        <f>caja-G377*(1+p_com)</f>
        <v/>
      </c>
      <c r="I377">
        <f>(G377*(1+D377)^a_t+H377*(1+reinv)^a_t)*(1+reinv)^(t_h-a_t)</f>
        <v/>
      </c>
    </row>
    <row r="378">
      <c r="D378" t="n">
        <v>0.094</v>
      </c>
      <c r="E378">
        <f>IF(D378=0,a_cup*a_t+100,a_cup*(1-(1+D378)^(-a_t))/D378+100/(1+D378)^a_t)</f>
        <v/>
      </c>
      <c r="F378">
        <f>CEILING(max_inv/(E378/100),p_den)</f>
        <v/>
      </c>
      <c r="G378">
        <f>F378*E378/100</f>
        <v/>
      </c>
      <c r="H378">
        <f>caja-G378*(1+p_com)</f>
        <v/>
      </c>
      <c r="I378">
        <f>(G378*(1+D378)^a_t+H378*(1+reinv)^a_t)*(1+reinv)^(t_h-a_t)</f>
        <v/>
      </c>
    </row>
    <row r="379">
      <c r="D379" t="n">
        <v>0.09425</v>
      </c>
      <c r="E379">
        <f>IF(D379=0,a_cup*a_t+100,a_cup*(1-(1+D379)^(-a_t))/D379+100/(1+D379)^a_t)</f>
        <v/>
      </c>
      <c r="F379">
        <f>CEILING(max_inv/(E379/100),p_den)</f>
        <v/>
      </c>
      <c r="G379">
        <f>F379*E379/100</f>
        <v/>
      </c>
      <c r="H379">
        <f>caja-G379*(1+p_com)</f>
        <v/>
      </c>
      <c r="I379">
        <f>(G379*(1+D379)^a_t+H379*(1+reinv)^a_t)*(1+reinv)^(t_h-a_t)</f>
        <v/>
      </c>
    </row>
    <row r="380">
      <c r="D380" t="n">
        <v>0.0945</v>
      </c>
      <c r="E380">
        <f>IF(D380=0,a_cup*a_t+100,a_cup*(1-(1+D380)^(-a_t))/D380+100/(1+D380)^a_t)</f>
        <v/>
      </c>
      <c r="F380">
        <f>CEILING(max_inv/(E380/100),p_den)</f>
        <v/>
      </c>
      <c r="G380">
        <f>F380*E380/100</f>
        <v/>
      </c>
      <c r="H380">
        <f>caja-G380*(1+p_com)</f>
        <v/>
      </c>
      <c r="I380">
        <f>(G380*(1+D380)^a_t+H380*(1+reinv)^a_t)*(1+reinv)^(t_h-a_t)</f>
        <v/>
      </c>
    </row>
    <row r="381">
      <c r="D381" t="n">
        <v>0.09475</v>
      </c>
      <c r="E381">
        <f>IF(D381=0,a_cup*a_t+100,a_cup*(1-(1+D381)^(-a_t))/D381+100/(1+D381)^a_t)</f>
        <v/>
      </c>
      <c r="F381">
        <f>CEILING(max_inv/(E381/100),p_den)</f>
        <v/>
      </c>
      <c r="G381">
        <f>F381*E381/100</f>
        <v/>
      </c>
      <c r="H381">
        <f>caja-G381*(1+p_com)</f>
        <v/>
      </c>
      <c r="I381">
        <f>(G381*(1+D381)^a_t+H381*(1+reinv)^a_t)*(1+reinv)^(t_h-a_t)</f>
        <v/>
      </c>
    </row>
    <row r="382">
      <c r="D382" t="n">
        <v>0.095</v>
      </c>
      <c r="E382">
        <f>IF(D382=0,a_cup*a_t+100,a_cup*(1-(1+D382)^(-a_t))/D382+100/(1+D382)^a_t)</f>
        <v/>
      </c>
      <c r="F382">
        <f>CEILING(max_inv/(E382/100),p_den)</f>
        <v/>
      </c>
      <c r="G382">
        <f>F382*E382/100</f>
        <v/>
      </c>
      <c r="H382">
        <f>caja-G382*(1+p_com)</f>
        <v/>
      </c>
      <c r="I382">
        <f>(G382*(1+D382)^a_t+H382*(1+reinv)^a_t)*(1+reinv)^(t_h-a_t)</f>
        <v/>
      </c>
    </row>
    <row r="383">
      <c r="D383" t="n">
        <v>0.09525</v>
      </c>
      <c r="E383">
        <f>IF(D383=0,a_cup*a_t+100,a_cup*(1-(1+D383)^(-a_t))/D383+100/(1+D383)^a_t)</f>
        <v/>
      </c>
      <c r="F383">
        <f>CEILING(max_inv/(E383/100),p_den)</f>
        <v/>
      </c>
      <c r="G383">
        <f>F383*E383/100</f>
        <v/>
      </c>
      <c r="H383">
        <f>caja-G383*(1+p_com)</f>
        <v/>
      </c>
      <c r="I383">
        <f>(G383*(1+D383)^a_t+H383*(1+reinv)^a_t)*(1+reinv)^(t_h-a_t)</f>
        <v/>
      </c>
    </row>
    <row r="384">
      <c r="D384" t="n">
        <v>0.0955</v>
      </c>
      <c r="E384">
        <f>IF(D384=0,a_cup*a_t+100,a_cup*(1-(1+D384)^(-a_t))/D384+100/(1+D384)^a_t)</f>
        <v/>
      </c>
      <c r="F384">
        <f>CEILING(max_inv/(E384/100),p_den)</f>
        <v/>
      </c>
      <c r="G384">
        <f>F384*E384/100</f>
        <v/>
      </c>
      <c r="H384">
        <f>caja-G384*(1+p_com)</f>
        <v/>
      </c>
      <c r="I384">
        <f>(G384*(1+D384)^a_t+H384*(1+reinv)^a_t)*(1+reinv)^(t_h-a_t)</f>
        <v/>
      </c>
    </row>
    <row r="385">
      <c r="D385" t="n">
        <v>0.09575</v>
      </c>
      <c r="E385">
        <f>IF(D385=0,a_cup*a_t+100,a_cup*(1-(1+D385)^(-a_t))/D385+100/(1+D385)^a_t)</f>
        <v/>
      </c>
      <c r="F385">
        <f>CEILING(max_inv/(E385/100),p_den)</f>
        <v/>
      </c>
      <c r="G385">
        <f>F385*E385/100</f>
        <v/>
      </c>
      <c r="H385">
        <f>caja-G385*(1+p_com)</f>
        <v/>
      </c>
      <c r="I385">
        <f>(G385*(1+D385)^a_t+H385*(1+reinv)^a_t)*(1+reinv)^(t_h-a_t)</f>
        <v/>
      </c>
    </row>
    <row r="386">
      <c r="D386" t="n">
        <v>0.096</v>
      </c>
      <c r="E386">
        <f>IF(D386=0,a_cup*a_t+100,a_cup*(1-(1+D386)^(-a_t))/D386+100/(1+D386)^a_t)</f>
        <v/>
      </c>
      <c r="F386">
        <f>CEILING(max_inv/(E386/100),p_den)</f>
        <v/>
      </c>
      <c r="G386">
        <f>F386*E386/100</f>
        <v/>
      </c>
      <c r="H386">
        <f>caja-G386*(1+p_com)</f>
        <v/>
      </c>
      <c r="I386">
        <f>(G386*(1+D386)^a_t+H386*(1+reinv)^a_t)*(1+reinv)^(t_h-a_t)</f>
        <v/>
      </c>
    </row>
    <row r="387">
      <c r="D387" t="n">
        <v>0.09625</v>
      </c>
      <c r="E387">
        <f>IF(D387=0,a_cup*a_t+100,a_cup*(1-(1+D387)^(-a_t))/D387+100/(1+D387)^a_t)</f>
        <v/>
      </c>
      <c r="F387">
        <f>CEILING(max_inv/(E387/100),p_den)</f>
        <v/>
      </c>
      <c r="G387">
        <f>F387*E387/100</f>
        <v/>
      </c>
      <c r="H387">
        <f>caja-G387*(1+p_com)</f>
        <v/>
      </c>
      <c r="I387">
        <f>(G387*(1+D387)^a_t+H387*(1+reinv)^a_t)*(1+reinv)^(t_h-a_t)</f>
        <v/>
      </c>
    </row>
    <row r="388">
      <c r="D388" t="n">
        <v>0.0965</v>
      </c>
      <c r="E388">
        <f>IF(D388=0,a_cup*a_t+100,a_cup*(1-(1+D388)^(-a_t))/D388+100/(1+D388)^a_t)</f>
        <v/>
      </c>
      <c r="F388">
        <f>CEILING(max_inv/(E388/100),p_den)</f>
        <v/>
      </c>
      <c r="G388">
        <f>F388*E388/100</f>
        <v/>
      </c>
      <c r="H388">
        <f>caja-G388*(1+p_com)</f>
        <v/>
      </c>
      <c r="I388">
        <f>(G388*(1+D388)^a_t+H388*(1+reinv)^a_t)*(1+reinv)^(t_h-a_t)</f>
        <v/>
      </c>
    </row>
    <row r="389">
      <c r="D389" t="n">
        <v>0.09675</v>
      </c>
      <c r="E389">
        <f>IF(D389=0,a_cup*a_t+100,a_cup*(1-(1+D389)^(-a_t))/D389+100/(1+D389)^a_t)</f>
        <v/>
      </c>
      <c r="F389">
        <f>CEILING(max_inv/(E389/100),p_den)</f>
        <v/>
      </c>
      <c r="G389">
        <f>F389*E389/100</f>
        <v/>
      </c>
      <c r="H389">
        <f>caja-G389*(1+p_com)</f>
        <v/>
      </c>
      <c r="I389">
        <f>(G389*(1+D389)^a_t+H389*(1+reinv)^a_t)*(1+reinv)^(t_h-a_t)</f>
        <v/>
      </c>
    </row>
    <row r="390">
      <c r="D390" t="n">
        <v>0.097</v>
      </c>
      <c r="E390">
        <f>IF(D390=0,a_cup*a_t+100,a_cup*(1-(1+D390)^(-a_t))/D390+100/(1+D390)^a_t)</f>
        <v/>
      </c>
      <c r="F390">
        <f>CEILING(max_inv/(E390/100),p_den)</f>
        <v/>
      </c>
      <c r="G390">
        <f>F390*E390/100</f>
        <v/>
      </c>
      <c r="H390">
        <f>caja-G390*(1+p_com)</f>
        <v/>
      </c>
      <c r="I390">
        <f>(G390*(1+D390)^a_t+H390*(1+reinv)^a_t)*(1+reinv)^(t_h-a_t)</f>
        <v/>
      </c>
    </row>
    <row r="391">
      <c r="D391" t="n">
        <v>0.09725</v>
      </c>
      <c r="E391">
        <f>IF(D391=0,a_cup*a_t+100,a_cup*(1-(1+D391)^(-a_t))/D391+100/(1+D391)^a_t)</f>
        <v/>
      </c>
      <c r="F391">
        <f>CEILING(max_inv/(E391/100),p_den)</f>
        <v/>
      </c>
      <c r="G391">
        <f>F391*E391/100</f>
        <v/>
      </c>
      <c r="H391">
        <f>caja-G391*(1+p_com)</f>
        <v/>
      </c>
      <c r="I391">
        <f>(G391*(1+D391)^a_t+H391*(1+reinv)^a_t)*(1+reinv)^(t_h-a_t)</f>
        <v/>
      </c>
    </row>
    <row r="392">
      <c r="D392" t="n">
        <v>0.0975</v>
      </c>
      <c r="E392">
        <f>IF(D392=0,a_cup*a_t+100,a_cup*(1-(1+D392)^(-a_t))/D392+100/(1+D392)^a_t)</f>
        <v/>
      </c>
      <c r="F392">
        <f>CEILING(max_inv/(E392/100),p_den)</f>
        <v/>
      </c>
      <c r="G392">
        <f>F392*E392/100</f>
        <v/>
      </c>
      <c r="H392">
        <f>caja-G392*(1+p_com)</f>
        <v/>
      </c>
      <c r="I392">
        <f>(G392*(1+D392)^a_t+H392*(1+reinv)^a_t)*(1+reinv)^(t_h-a_t)</f>
        <v/>
      </c>
    </row>
    <row r="393">
      <c r="D393" t="n">
        <v>0.09775</v>
      </c>
      <c r="E393">
        <f>IF(D393=0,a_cup*a_t+100,a_cup*(1-(1+D393)^(-a_t))/D393+100/(1+D393)^a_t)</f>
        <v/>
      </c>
      <c r="F393">
        <f>CEILING(max_inv/(E393/100),p_den)</f>
        <v/>
      </c>
      <c r="G393">
        <f>F393*E393/100</f>
        <v/>
      </c>
      <c r="H393">
        <f>caja-G393*(1+p_com)</f>
        <v/>
      </c>
      <c r="I393">
        <f>(G393*(1+D393)^a_t+H393*(1+reinv)^a_t)*(1+reinv)^(t_h-a_t)</f>
        <v/>
      </c>
    </row>
    <row r="394">
      <c r="D394" t="n">
        <v>0.098</v>
      </c>
      <c r="E394">
        <f>IF(D394=0,a_cup*a_t+100,a_cup*(1-(1+D394)^(-a_t))/D394+100/(1+D394)^a_t)</f>
        <v/>
      </c>
      <c r="F394">
        <f>CEILING(max_inv/(E394/100),p_den)</f>
        <v/>
      </c>
      <c r="G394">
        <f>F394*E394/100</f>
        <v/>
      </c>
      <c r="H394">
        <f>caja-G394*(1+p_com)</f>
        <v/>
      </c>
      <c r="I394">
        <f>(G394*(1+D394)^a_t+H394*(1+reinv)^a_t)*(1+reinv)^(t_h-a_t)</f>
        <v/>
      </c>
    </row>
    <row r="395">
      <c r="D395" t="n">
        <v>0.09825</v>
      </c>
      <c r="E395">
        <f>IF(D395=0,a_cup*a_t+100,a_cup*(1-(1+D395)^(-a_t))/D395+100/(1+D395)^a_t)</f>
        <v/>
      </c>
      <c r="F395">
        <f>CEILING(max_inv/(E395/100),p_den)</f>
        <v/>
      </c>
      <c r="G395">
        <f>F395*E395/100</f>
        <v/>
      </c>
      <c r="H395">
        <f>caja-G395*(1+p_com)</f>
        <v/>
      </c>
      <c r="I395">
        <f>(G395*(1+D395)^a_t+H395*(1+reinv)^a_t)*(1+reinv)^(t_h-a_t)</f>
        <v/>
      </c>
    </row>
    <row r="396">
      <c r="D396" t="n">
        <v>0.0985</v>
      </c>
      <c r="E396">
        <f>IF(D396=0,a_cup*a_t+100,a_cup*(1-(1+D396)^(-a_t))/D396+100/(1+D396)^a_t)</f>
        <v/>
      </c>
      <c r="F396">
        <f>CEILING(max_inv/(E396/100),p_den)</f>
        <v/>
      </c>
      <c r="G396">
        <f>F396*E396/100</f>
        <v/>
      </c>
      <c r="H396">
        <f>caja-G396*(1+p_com)</f>
        <v/>
      </c>
      <c r="I396">
        <f>(G396*(1+D396)^a_t+H396*(1+reinv)^a_t)*(1+reinv)^(t_h-a_t)</f>
        <v/>
      </c>
    </row>
    <row r="397">
      <c r="D397" t="n">
        <v>0.09875</v>
      </c>
      <c r="E397">
        <f>IF(D397=0,a_cup*a_t+100,a_cup*(1-(1+D397)^(-a_t))/D397+100/(1+D397)^a_t)</f>
        <v/>
      </c>
      <c r="F397">
        <f>CEILING(max_inv/(E397/100),p_den)</f>
        <v/>
      </c>
      <c r="G397">
        <f>F397*E397/100</f>
        <v/>
      </c>
      <c r="H397">
        <f>caja-G397*(1+p_com)</f>
        <v/>
      </c>
      <c r="I397">
        <f>(G397*(1+D397)^a_t+H397*(1+reinv)^a_t)*(1+reinv)^(t_h-a_t)</f>
        <v/>
      </c>
    </row>
    <row r="398">
      <c r="D398" t="n">
        <v>0.099</v>
      </c>
      <c r="E398">
        <f>IF(D398=0,a_cup*a_t+100,a_cup*(1-(1+D398)^(-a_t))/D398+100/(1+D398)^a_t)</f>
        <v/>
      </c>
      <c r="F398">
        <f>CEILING(max_inv/(E398/100),p_den)</f>
        <v/>
      </c>
      <c r="G398">
        <f>F398*E398/100</f>
        <v/>
      </c>
      <c r="H398">
        <f>caja-G398*(1+p_com)</f>
        <v/>
      </c>
      <c r="I398">
        <f>(G398*(1+D398)^a_t+H398*(1+reinv)^a_t)*(1+reinv)^(t_h-a_t)</f>
        <v/>
      </c>
    </row>
    <row r="399">
      <c r="D399" t="n">
        <v>0.09925</v>
      </c>
      <c r="E399">
        <f>IF(D399=0,a_cup*a_t+100,a_cup*(1-(1+D399)^(-a_t))/D399+100/(1+D399)^a_t)</f>
        <v/>
      </c>
      <c r="F399">
        <f>CEILING(max_inv/(E399/100),p_den)</f>
        <v/>
      </c>
      <c r="G399">
        <f>F399*E399/100</f>
        <v/>
      </c>
      <c r="H399">
        <f>caja-G399*(1+p_com)</f>
        <v/>
      </c>
      <c r="I399">
        <f>(G399*(1+D399)^a_t+H399*(1+reinv)^a_t)*(1+reinv)^(t_h-a_t)</f>
        <v/>
      </c>
    </row>
    <row r="400">
      <c r="D400" t="n">
        <v>0.09950000000000001</v>
      </c>
      <c r="E400">
        <f>IF(D400=0,a_cup*a_t+100,a_cup*(1-(1+D400)^(-a_t))/D400+100/(1+D400)^a_t)</f>
        <v/>
      </c>
      <c r="F400">
        <f>CEILING(max_inv/(E400/100),p_den)</f>
        <v/>
      </c>
      <c r="G400">
        <f>F400*E400/100</f>
        <v/>
      </c>
      <c r="H400">
        <f>caja-G400*(1+p_com)</f>
        <v/>
      </c>
      <c r="I400">
        <f>(G400*(1+D400)^a_t+H400*(1+reinv)^a_t)*(1+reinv)^(t_h-a_t)</f>
        <v/>
      </c>
    </row>
    <row r="401">
      <c r="D401" t="n">
        <v>0.09975000000000001</v>
      </c>
      <c r="E401">
        <f>IF(D401=0,a_cup*a_t+100,a_cup*(1-(1+D401)^(-a_t))/D401+100/(1+D401)^a_t)</f>
        <v/>
      </c>
      <c r="F401">
        <f>CEILING(max_inv/(E401/100),p_den)</f>
        <v/>
      </c>
      <c r="G401">
        <f>F401*E401/100</f>
        <v/>
      </c>
      <c r="H401">
        <f>caja-G401*(1+p_com)</f>
        <v/>
      </c>
      <c r="I401">
        <f>(G401*(1+D401)^a_t+H401*(1+reinv)^a_t)*(1+reinv)^(t_h-a_t)</f>
        <v/>
      </c>
    </row>
    <row r="402">
      <c r="D402" t="n">
        <v>0.1</v>
      </c>
      <c r="E402">
        <f>IF(D402=0,a_cup*a_t+100,a_cup*(1-(1+D402)^(-a_t))/D402+100/(1+D402)^a_t)</f>
        <v/>
      </c>
      <c r="F402">
        <f>CEILING(max_inv/(E402/100),p_den)</f>
        <v/>
      </c>
      <c r="G402">
        <f>F402*E402/100</f>
        <v/>
      </c>
      <c r="H402">
        <f>caja-G402*(1+p_com)</f>
        <v/>
      </c>
      <c r="I402">
        <f>(G402*(1+D402)^a_t+H402*(1+reinv)^a_t)*(1+reinv)^(t_h-a_t)</f>
        <v/>
      </c>
    </row>
    <row r="403">
      <c r="D403" t="n">
        <v>0.10025</v>
      </c>
      <c r="E403">
        <f>IF(D403=0,a_cup*a_t+100,a_cup*(1-(1+D403)^(-a_t))/D403+100/(1+D403)^a_t)</f>
        <v/>
      </c>
      <c r="F403">
        <f>CEILING(max_inv/(E403/100),p_den)</f>
        <v/>
      </c>
      <c r="G403">
        <f>F403*E403/100</f>
        <v/>
      </c>
      <c r="H403">
        <f>caja-G403*(1+p_com)</f>
        <v/>
      </c>
      <c r="I403">
        <f>(G403*(1+D403)^a_t+H403*(1+reinv)^a_t)*(1+reinv)^(t_h-a_t)</f>
        <v/>
      </c>
    </row>
    <row r="404">
      <c r="D404" t="n">
        <v>0.1005</v>
      </c>
      <c r="E404">
        <f>IF(D404=0,a_cup*a_t+100,a_cup*(1-(1+D404)^(-a_t))/D404+100/(1+D404)^a_t)</f>
        <v/>
      </c>
      <c r="F404">
        <f>CEILING(max_inv/(E404/100),p_den)</f>
        <v/>
      </c>
      <c r="G404">
        <f>F404*E404/100</f>
        <v/>
      </c>
      <c r="H404">
        <f>caja-G404*(1+p_com)</f>
        <v/>
      </c>
      <c r="I404">
        <f>(G404*(1+D404)^a_t+H404*(1+reinv)^a_t)*(1+reinv)^(t_h-a_t)</f>
        <v/>
      </c>
    </row>
    <row r="405">
      <c r="D405" t="n">
        <v>0.10075</v>
      </c>
      <c r="E405">
        <f>IF(D405=0,a_cup*a_t+100,a_cup*(1-(1+D405)^(-a_t))/D405+100/(1+D405)^a_t)</f>
        <v/>
      </c>
      <c r="F405">
        <f>CEILING(max_inv/(E405/100),p_den)</f>
        <v/>
      </c>
      <c r="G405">
        <f>F405*E405/100</f>
        <v/>
      </c>
      <c r="H405">
        <f>caja-G405*(1+p_com)</f>
        <v/>
      </c>
      <c r="I405">
        <f>(G405*(1+D405)^a_t+H405*(1+reinv)^a_t)*(1+reinv)^(t_h-a_t)</f>
        <v/>
      </c>
    </row>
    <row r="406">
      <c r="D406" t="n">
        <v>0.101</v>
      </c>
      <c r="E406">
        <f>IF(D406=0,a_cup*a_t+100,a_cup*(1-(1+D406)^(-a_t))/D406+100/(1+D406)^a_t)</f>
        <v/>
      </c>
      <c r="F406">
        <f>CEILING(max_inv/(E406/100),p_den)</f>
        <v/>
      </c>
      <c r="G406">
        <f>F406*E406/100</f>
        <v/>
      </c>
      <c r="H406">
        <f>caja-G406*(1+p_com)</f>
        <v/>
      </c>
      <c r="I406">
        <f>(G406*(1+D406)^a_t+H406*(1+reinv)^a_t)*(1+reinv)^(t_h-a_t)</f>
        <v/>
      </c>
    </row>
    <row r="407">
      <c r="D407" t="n">
        <v>0.10125</v>
      </c>
      <c r="E407">
        <f>IF(D407=0,a_cup*a_t+100,a_cup*(1-(1+D407)^(-a_t))/D407+100/(1+D407)^a_t)</f>
        <v/>
      </c>
      <c r="F407">
        <f>CEILING(max_inv/(E407/100),p_den)</f>
        <v/>
      </c>
      <c r="G407">
        <f>F407*E407/100</f>
        <v/>
      </c>
      <c r="H407">
        <f>caja-G407*(1+p_com)</f>
        <v/>
      </c>
      <c r="I407">
        <f>(G407*(1+D407)^a_t+H407*(1+reinv)^a_t)*(1+reinv)^(t_h-a_t)</f>
        <v/>
      </c>
    </row>
    <row r="408">
      <c r="D408" t="n">
        <v>0.1015</v>
      </c>
      <c r="E408">
        <f>IF(D408=0,a_cup*a_t+100,a_cup*(1-(1+D408)^(-a_t))/D408+100/(1+D408)^a_t)</f>
        <v/>
      </c>
      <c r="F408">
        <f>CEILING(max_inv/(E408/100),p_den)</f>
        <v/>
      </c>
      <c r="G408">
        <f>F408*E408/100</f>
        <v/>
      </c>
      <c r="H408">
        <f>caja-G408*(1+p_com)</f>
        <v/>
      </c>
      <c r="I408">
        <f>(G408*(1+D408)^a_t+H408*(1+reinv)^a_t)*(1+reinv)^(t_h-a_t)</f>
        <v/>
      </c>
    </row>
    <row r="409">
      <c r="D409" t="n">
        <v>0.10175</v>
      </c>
      <c r="E409">
        <f>IF(D409=0,a_cup*a_t+100,a_cup*(1-(1+D409)^(-a_t))/D409+100/(1+D409)^a_t)</f>
        <v/>
      </c>
      <c r="F409">
        <f>CEILING(max_inv/(E409/100),p_den)</f>
        <v/>
      </c>
      <c r="G409">
        <f>F409*E409/100</f>
        <v/>
      </c>
      <c r="H409">
        <f>caja-G409*(1+p_com)</f>
        <v/>
      </c>
      <c r="I409">
        <f>(G409*(1+D409)^a_t+H409*(1+reinv)^a_t)*(1+reinv)^(t_h-a_t)</f>
        <v/>
      </c>
    </row>
    <row r="410">
      <c r="D410" t="n">
        <v>0.102</v>
      </c>
      <c r="E410">
        <f>IF(D410=0,a_cup*a_t+100,a_cup*(1-(1+D410)^(-a_t))/D410+100/(1+D410)^a_t)</f>
        <v/>
      </c>
      <c r="F410">
        <f>CEILING(max_inv/(E410/100),p_den)</f>
        <v/>
      </c>
      <c r="G410">
        <f>F410*E410/100</f>
        <v/>
      </c>
      <c r="H410">
        <f>caja-G410*(1+p_com)</f>
        <v/>
      </c>
      <c r="I410">
        <f>(G410*(1+D410)^a_t+H410*(1+reinv)^a_t)*(1+reinv)^(t_h-a_t)</f>
        <v/>
      </c>
    </row>
    <row r="411">
      <c r="D411" t="n">
        <v>0.10225</v>
      </c>
      <c r="E411">
        <f>IF(D411=0,a_cup*a_t+100,a_cup*(1-(1+D411)^(-a_t))/D411+100/(1+D411)^a_t)</f>
        <v/>
      </c>
      <c r="F411">
        <f>CEILING(max_inv/(E411/100),p_den)</f>
        <v/>
      </c>
      <c r="G411">
        <f>F411*E411/100</f>
        <v/>
      </c>
      <c r="H411">
        <f>caja-G411*(1+p_com)</f>
        <v/>
      </c>
      <c r="I411">
        <f>(G411*(1+D411)^a_t+H411*(1+reinv)^a_t)*(1+reinv)^(t_h-a_t)</f>
        <v/>
      </c>
    </row>
    <row r="412">
      <c r="D412" t="n">
        <v>0.1025</v>
      </c>
      <c r="E412">
        <f>IF(D412=0,a_cup*a_t+100,a_cup*(1-(1+D412)^(-a_t))/D412+100/(1+D412)^a_t)</f>
        <v/>
      </c>
      <c r="F412">
        <f>CEILING(max_inv/(E412/100),p_den)</f>
        <v/>
      </c>
      <c r="G412">
        <f>F412*E412/100</f>
        <v/>
      </c>
      <c r="H412">
        <f>caja-G412*(1+p_com)</f>
        <v/>
      </c>
      <c r="I412">
        <f>(G412*(1+D412)^a_t+H412*(1+reinv)^a_t)*(1+reinv)^(t_h-a_t)</f>
        <v/>
      </c>
    </row>
    <row r="413">
      <c r="D413" t="n">
        <v>0.10275</v>
      </c>
      <c r="E413">
        <f>IF(D413=0,a_cup*a_t+100,a_cup*(1-(1+D413)^(-a_t))/D413+100/(1+D413)^a_t)</f>
        <v/>
      </c>
      <c r="F413">
        <f>CEILING(max_inv/(E413/100),p_den)</f>
        <v/>
      </c>
      <c r="G413">
        <f>F413*E413/100</f>
        <v/>
      </c>
      <c r="H413">
        <f>caja-G413*(1+p_com)</f>
        <v/>
      </c>
      <c r="I413">
        <f>(G413*(1+D413)^a_t+H413*(1+reinv)^a_t)*(1+reinv)^(t_h-a_t)</f>
        <v/>
      </c>
    </row>
    <row r="414">
      <c r="D414" t="n">
        <v>0.103</v>
      </c>
      <c r="E414">
        <f>IF(D414=0,a_cup*a_t+100,a_cup*(1-(1+D414)^(-a_t))/D414+100/(1+D414)^a_t)</f>
        <v/>
      </c>
      <c r="F414">
        <f>CEILING(max_inv/(E414/100),p_den)</f>
        <v/>
      </c>
      <c r="G414">
        <f>F414*E414/100</f>
        <v/>
      </c>
      <c r="H414">
        <f>caja-G414*(1+p_com)</f>
        <v/>
      </c>
      <c r="I414">
        <f>(G414*(1+D414)^a_t+H414*(1+reinv)^a_t)*(1+reinv)^(t_h-a_t)</f>
        <v/>
      </c>
    </row>
    <row r="415">
      <c r="D415" t="n">
        <v>0.10325</v>
      </c>
      <c r="E415">
        <f>IF(D415=0,a_cup*a_t+100,a_cup*(1-(1+D415)^(-a_t))/D415+100/(1+D415)^a_t)</f>
        <v/>
      </c>
      <c r="F415">
        <f>CEILING(max_inv/(E415/100),p_den)</f>
        <v/>
      </c>
      <c r="G415">
        <f>F415*E415/100</f>
        <v/>
      </c>
      <c r="H415">
        <f>caja-G415*(1+p_com)</f>
        <v/>
      </c>
      <c r="I415">
        <f>(G415*(1+D415)^a_t+H415*(1+reinv)^a_t)*(1+reinv)^(t_h-a_t)</f>
        <v/>
      </c>
    </row>
    <row r="416">
      <c r="D416" t="n">
        <v>0.1035</v>
      </c>
      <c r="E416">
        <f>IF(D416=0,a_cup*a_t+100,a_cup*(1-(1+D416)^(-a_t))/D416+100/(1+D416)^a_t)</f>
        <v/>
      </c>
      <c r="F416">
        <f>CEILING(max_inv/(E416/100),p_den)</f>
        <v/>
      </c>
      <c r="G416">
        <f>F416*E416/100</f>
        <v/>
      </c>
      <c r="H416">
        <f>caja-G416*(1+p_com)</f>
        <v/>
      </c>
      <c r="I416">
        <f>(G416*(1+D416)^a_t+H416*(1+reinv)^a_t)*(1+reinv)^(t_h-a_t)</f>
        <v/>
      </c>
    </row>
    <row r="417">
      <c r="D417" t="n">
        <v>0.10375</v>
      </c>
      <c r="E417">
        <f>IF(D417=0,a_cup*a_t+100,a_cup*(1-(1+D417)^(-a_t))/D417+100/(1+D417)^a_t)</f>
        <v/>
      </c>
      <c r="F417">
        <f>CEILING(max_inv/(E417/100),p_den)</f>
        <v/>
      </c>
      <c r="G417">
        <f>F417*E417/100</f>
        <v/>
      </c>
      <c r="H417">
        <f>caja-G417*(1+p_com)</f>
        <v/>
      </c>
      <c r="I417">
        <f>(G417*(1+D417)^a_t+H417*(1+reinv)^a_t)*(1+reinv)^(t_h-a_t)</f>
        <v/>
      </c>
    </row>
    <row r="418">
      <c r="D418" t="n">
        <v>0.104</v>
      </c>
      <c r="E418">
        <f>IF(D418=0,a_cup*a_t+100,a_cup*(1-(1+D418)^(-a_t))/D418+100/(1+D418)^a_t)</f>
        <v/>
      </c>
      <c r="F418">
        <f>CEILING(max_inv/(E418/100),p_den)</f>
        <v/>
      </c>
      <c r="G418">
        <f>F418*E418/100</f>
        <v/>
      </c>
      <c r="H418">
        <f>caja-G418*(1+p_com)</f>
        <v/>
      </c>
      <c r="I418">
        <f>(G418*(1+D418)^a_t+H418*(1+reinv)^a_t)*(1+reinv)^(t_h-a_t)</f>
        <v/>
      </c>
    </row>
    <row r="419">
      <c r="D419" t="n">
        <v>0.10425</v>
      </c>
      <c r="E419">
        <f>IF(D419=0,a_cup*a_t+100,a_cup*(1-(1+D419)^(-a_t))/D419+100/(1+D419)^a_t)</f>
        <v/>
      </c>
      <c r="F419">
        <f>CEILING(max_inv/(E419/100),p_den)</f>
        <v/>
      </c>
      <c r="G419">
        <f>F419*E419/100</f>
        <v/>
      </c>
      <c r="H419">
        <f>caja-G419*(1+p_com)</f>
        <v/>
      </c>
      <c r="I419">
        <f>(G419*(1+D419)^a_t+H419*(1+reinv)^a_t)*(1+reinv)^(t_h-a_t)</f>
        <v/>
      </c>
    </row>
    <row r="420">
      <c r="D420" t="n">
        <v>0.1045</v>
      </c>
      <c r="E420">
        <f>IF(D420=0,a_cup*a_t+100,a_cup*(1-(1+D420)^(-a_t))/D420+100/(1+D420)^a_t)</f>
        <v/>
      </c>
      <c r="F420">
        <f>CEILING(max_inv/(E420/100),p_den)</f>
        <v/>
      </c>
      <c r="G420">
        <f>F420*E420/100</f>
        <v/>
      </c>
      <c r="H420">
        <f>caja-G420*(1+p_com)</f>
        <v/>
      </c>
      <c r="I420">
        <f>(G420*(1+D420)^a_t+H420*(1+reinv)^a_t)*(1+reinv)^(t_h-a_t)</f>
        <v/>
      </c>
    </row>
    <row r="421">
      <c r="D421" t="n">
        <v>0.10475</v>
      </c>
      <c r="E421">
        <f>IF(D421=0,a_cup*a_t+100,a_cup*(1-(1+D421)^(-a_t))/D421+100/(1+D421)^a_t)</f>
        <v/>
      </c>
      <c r="F421">
        <f>CEILING(max_inv/(E421/100),p_den)</f>
        <v/>
      </c>
      <c r="G421">
        <f>F421*E421/100</f>
        <v/>
      </c>
      <c r="H421">
        <f>caja-G421*(1+p_com)</f>
        <v/>
      </c>
      <c r="I421">
        <f>(G421*(1+D421)^a_t+H421*(1+reinv)^a_t)*(1+reinv)^(t_h-a_t)</f>
        <v/>
      </c>
    </row>
    <row r="422">
      <c r="D422" t="n">
        <v>0.105</v>
      </c>
      <c r="E422">
        <f>IF(D422=0,a_cup*a_t+100,a_cup*(1-(1+D422)^(-a_t))/D422+100/(1+D422)^a_t)</f>
        <v/>
      </c>
      <c r="F422">
        <f>CEILING(max_inv/(E422/100),p_den)</f>
        <v/>
      </c>
      <c r="G422">
        <f>F422*E422/100</f>
        <v/>
      </c>
      <c r="H422">
        <f>caja-G422*(1+p_com)</f>
        <v/>
      </c>
      <c r="I422">
        <f>(G422*(1+D422)^a_t+H422*(1+reinv)^a_t)*(1+reinv)^(t_h-a_t)</f>
        <v/>
      </c>
    </row>
    <row r="423">
      <c r="D423" t="n">
        <v>0.10525</v>
      </c>
      <c r="E423">
        <f>IF(D423=0,a_cup*a_t+100,a_cup*(1-(1+D423)^(-a_t))/D423+100/(1+D423)^a_t)</f>
        <v/>
      </c>
      <c r="F423">
        <f>CEILING(max_inv/(E423/100),p_den)</f>
        <v/>
      </c>
      <c r="G423">
        <f>F423*E423/100</f>
        <v/>
      </c>
      <c r="H423">
        <f>caja-G423*(1+p_com)</f>
        <v/>
      </c>
      <c r="I423">
        <f>(G423*(1+D423)^a_t+H423*(1+reinv)^a_t)*(1+reinv)^(t_h-a_t)</f>
        <v/>
      </c>
    </row>
    <row r="424">
      <c r="D424" t="n">
        <v>0.1055</v>
      </c>
      <c r="E424">
        <f>IF(D424=0,a_cup*a_t+100,a_cup*(1-(1+D424)^(-a_t))/D424+100/(1+D424)^a_t)</f>
        <v/>
      </c>
      <c r="F424">
        <f>CEILING(max_inv/(E424/100),p_den)</f>
        <v/>
      </c>
      <c r="G424">
        <f>F424*E424/100</f>
        <v/>
      </c>
      <c r="H424">
        <f>caja-G424*(1+p_com)</f>
        <v/>
      </c>
      <c r="I424">
        <f>(G424*(1+D424)^a_t+H424*(1+reinv)^a_t)*(1+reinv)^(t_h-a_t)</f>
        <v/>
      </c>
    </row>
    <row r="425">
      <c r="D425" t="n">
        <v>0.10575</v>
      </c>
      <c r="E425">
        <f>IF(D425=0,a_cup*a_t+100,a_cup*(1-(1+D425)^(-a_t))/D425+100/(1+D425)^a_t)</f>
        <v/>
      </c>
      <c r="F425">
        <f>CEILING(max_inv/(E425/100),p_den)</f>
        <v/>
      </c>
      <c r="G425">
        <f>F425*E425/100</f>
        <v/>
      </c>
      <c r="H425">
        <f>caja-G425*(1+p_com)</f>
        <v/>
      </c>
      <c r="I425">
        <f>(G425*(1+D425)^a_t+H425*(1+reinv)^a_t)*(1+reinv)^(t_h-a_t)</f>
        <v/>
      </c>
    </row>
    <row r="426">
      <c r="D426" t="n">
        <v>0.106</v>
      </c>
      <c r="E426">
        <f>IF(D426=0,a_cup*a_t+100,a_cup*(1-(1+D426)^(-a_t))/D426+100/(1+D426)^a_t)</f>
        <v/>
      </c>
      <c r="F426">
        <f>CEILING(max_inv/(E426/100),p_den)</f>
        <v/>
      </c>
      <c r="G426">
        <f>F426*E426/100</f>
        <v/>
      </c>
      <c r="H426">
        <f>caja-G426*(1+p_com)</f>
        <v/>
      </c>
      <c r="I426">
        <f>(G426*(1+D426)^a_t+H426*(1+reinv)^a_t)*(1+reinv)^(t_h-a_t)</f>
        <v/>
      </c>
    </row>
    <row r="427">
      <c r="D427" t="n">
        <v>0.10625</v>
      </c>
      <c r="E427">
        <f>IF(D427=0,a_cup*a_t+100,a_cup*(1-(1+D427)^(-a_t))/D427+100/(1+D427)^a_t)</f>
        <v/>
      </c>
      <c r="F427">
        <f>CEILING(max_inv/(E427/100),p_den)</f>
        <v/>
      </c>
      <c r="G427">
        <f>F427*E427/100</f>
        <v/>
      </c>
      <c r="H427">
        <f>caja-G427*(1+p_com)</f>
        <v/>
      </c>
      <c r="I427">
        <f>(G427*(1+D427)^a_t+H427*(1+reinv)^a_t)*(1+reinv)^(t_h-a_t)</f>
        <v/>
      </c>
    </row>
    <row r="428">
      <c r="D428" t="n">
        <v>0.1065</v>
      </c>
      <c r="E428">
        <f>IF(D428=0,a_cup*a_t+100,a_cup*(1-(1+D428)^(-a_t))/D428+100/(1+D428)^a_t)</f>
        <v/>
      </c>
      <c r="F428">
        <f>CEILING(max_inv/(E428/100),p_den)</f>
        <v/>
      </c>
      <c r="G428">
        <f>F428*E428/100</f>
        <v/>
      </c>
      <c r="H428">
        <f>caja-G428*(1+p_com)</f>
        <v/>
      </c>
      <c r="I428">
        <f>(G428*(1+D428)^a_t+H428*(1+reinv)^a_t)*(1+reinv)^(t_h-a_t)</f>
        <v/>
      </c>
    </row>
    <row r="429">
      <c r="D429" t="n">
        <v>0.10675</v>
      </c>
      <c r="E429">
        <f>IF(D429=0,a_cup*a_t+100,a_cup*(1-(1+D429)^(-a_t))/D429+100/(1+D429)^a_t)</f>
        <v/>
      </c>
      <c r="F429">
        <f>CEILING(max_inv/(E429/100),p_den)</f>
        <v/>
      </c>
      <c r="G429">
        <f>F429*E429/100</f>
        <v/>
      </c>
      <c r="H429">
        <f>caja-G429*(1+p_com)</f>
        <v/>
      </c>
      <c r="I429">
        <f>(G429*(1+D429)^a_t+H429*(1+reinv)^a_t)*(1+reinv)^(t_h-a_t)</f>
        <v/>
      </c>
    </row>
    <row r="430">
      <c r="D430" t="n">
        <v>0.107</v>
      </c>
      <c r="E430">
        <f>IF(D430=0,a_cup*a_t+100,a_cup*(1-(1+D430)^(-a_t))/D430+100/(1+D430)^a_t)</f>
        <v/>
      </c>
      <c r="F430">
        <f>CEILING(max_inv/(E430/100),p_den)</f>
        <v/>
      </c>
      <c r="G430">
        <f>F430*E430/100</f>
        <v/>
      </c>
      <c r="H430">
        <f>caja-G430*(1+p_com)</f>
        <v/>
      </c>
      <c r="I430">
        <f>(G430*(1+D430)^a_t+H430*(1+reinv)^a_t)*(1+reinv)^(t_h-a_t)</f>
        <v/>
      </c>
    </row>
    <row r="431">
      <c r="D431" t="n">
        <v>0.10725</v>
      </c>
      <c r="E431">
        <f>IF(D431=0,a_cup*a_t+100,a_cup*(1-(1+D431)^(-a_t))/D431+100/(1+D431)^a_t)</f>
        <v/>
      </c>
      <c r="F431">
        <f>CEILING(max_inv/(E431/100),p_den)</f>
        <v/>
      </c>
      <c r="G431">
        <f>F431*E431/100</f>
        <v/>
      </c>
      <c r="H431">
        <f>caja-G431*(1+p_com)</f>
        <v/>
      </c>
      <c r="I431">
        <f>(G431*(1+D431)^a_t+H431*(1+reinv)^a_t)*(1+reinv)^(t_h-a_t)</f>
        <v/>
      </c>
    </row>
    <row r="432">
      <c r="D432" t="n">
        <v>0.1075</v>
      </c>
      <c r="E432">
        <f>IF(D432=0,a_cup*a_t+100,a_cup*(1-(1+D432)^(-a_t))/D432+100/(1+D432)^a_t)</f>
        <v/>
      </c>
      <c r="F432">
        <f>CEILING(max_inv/(E432/100),p_den)</f>
        <v/>
      </c>
      <c r="G432">
        <f>F432*E432/100</f>
        <v/>
      </c>
      <c r="H432">
        <f>caja-G432*(1+p_com)</f>
        <v/>
      </c>
      <c r="I432">
        <f>(G432*(1+D432)^a_t+H432*(1+reinv)^a_t)*(1+reinv)^(t_h-a_t)</f>
        <v/>
      </c>
    </row>
    <row r="433">
      <c r="D433" t="n">
        <v>0.10775</v>
      </c>
      <c r="E433">
        <f>IF(D433=0,a_cup*a_t+100,a_cup*(1-(1+D433)^(-a_t))/D433+100/(1+D433)^a_t)</f>
        <v/>
      </c>
      <c r="F433">
        <f>CEILING(max_inv/(E433/100),p_den)</f>
        <v/>
      </c>
      <c r="G433">
        <f>F433*E433/100</f>
        <v/>
      </c>
      <c r="H433">
        <f>caja-G433*(1+p_com)</f>
        <v/>
      </c>
      <c r="I433">
        <f>(G433*(1+D433)^a_t+H433*(1+reinv)^a_t)*(1+reinv)^(t_h-a_t)</f>
        <v/>
      </c>
    </row>
    <row r="434">
      <c r="D434" t="n">
        <v>0.108</v>
      </c>
      <c r="E434">
        <f>IF(D434=0,a_cup*a_t+100,a_cup*(1-(1+D434)^(-a_t))/D434+100/(1+D434)^a_t)</f>
        <v/>
      </c>
      <c r="F434">
        <f>CEILING(max_inv/(E434/100),p_den)</f>
        <v/>
      </c>
      <c r="G434">
        <f>F434*E434/100</f>
        <v/>
      </c>
      <c r="H434">
        <f>caja-G434*(1+p_com)</f>
        <v/>
      </c>
      <c r="I434">
        <f>(G434*(1+D434)^a_t+H434*(1+reinv)^a_t)*(1+reinv)^(t_h-a_t)</f>
        <v/>
      </c>
    </row>
    <row r="435">
      <c r="D435" t="n">
        <v>0.10825</v>
      </c>
      <c r="E435">
        <f>IF(D435=0,a_cup*a_t+100,a_cup*(1-(1+D435)^(-a_t))/D435+100/(1+D435)^a_t)</f>
        <v/>
      </c>
      <c r="F435">
        <f>CEILING(max_inv/(E435/100),p_den)</f>
        <v/>
      </c>
      <c r="G435">
        <f>F435*E435/100</f>
        <v/>
      </c>
      <c r="H435">
        <f>caja-G435*(1+p_com)</f>
        <v/>
      </c>
      <c r="I435">
        <f>(G435*(1+D435)^a_t+H435*(1+reinv)^a_t)*(1+reinv)^(t_h-a_t)</f>
        <v/>
      </c>
    </row>
    <row r="436">
      <c r="D436" t="n">
        <v>0.1085</v>
      </c>
      <c r="E436">
        <f>IF(D436=0,a_cup*a_t+100,a_cup*(1-(1+D436)^(-a_t))/D436+100/(1+D436)^a_t)</f>
        <v/>
      </c>
      <c r="F436">
        <f>CEILING(max_inv/(E436/100),p_den)</f>
        <v/>
      </c>
      <c r="G436">
        <f>F436*E436/100</f>
        <v/>
      </c>
      <c r="H436">
        <f>caja-G436*(1+p_com)</f>
        <v/>
      </c>
      <c r="I436">
        <f>(G436*(1+D436)^a_t+H436*(1+reinv)^a_t)*(1+reinv)^(t_h-a_t)</f>
        <v/>
      </c>
    </row>
    <row r="437">
      <c r="D437" t="n">
        <v>0.10875</v>
      </c>
      <c r="E437">
        <f>IF(D437=0,a_cup*a_t+100,a_cup*(1-(1+D437)^(-a_t))/D437+100/(1+D437)^a_t)</f>
        <v/>
      </c>
      <c r="F437">
        <f>CEILING(max_inv/(E437/100),p_den)</f>
        <v/>
      </c>
      <c r="G437">
        <f>F437*E437/100</f>
        <v/>
      </c>
      <c r="H437">
        <f>caja-G437*(1+p_com)</f>
        <v/>
      </c>
      <c r="I437">
        <f>(G437*(1+D437)^a_t+H437*(1+reinv)^a_t)*(1+reinv)^(t_h-a_t)</f>
        <v/>
      </c>
    </row>
    <row r="438">
      <c r="D438" t="n">
        <v>0.109</v>
      </c>
      <c r="E438">
        <f>IF(D438=0,a_cup*a_t+100,a_cup*(1-(1+D438)^(-a_t))/D438+100/(1+D438)^a_t)</f>
        <v/>
      </c>
      <c r="F438">
        <f>CEILING(max_inv/(E438/100),p_den)</f>
        <v/>
      </c>
      <c r="G438">
        <f>F438*E438/100</f>
        <v/>
      </c>
      <c r="H438">
        <f>caja-G438*(1+p_com)</f>
        <v/>
      </c>
      <c r="I438">
        <f>(G438*(1+D438)^a_t+H438*(1+reinv)^a_t)*(1+reinv)^(t_h-a_t)</f>
        <v/>
      </c>
    </row>
    <row r="439">
      <c r="D439" t="n">
        <v>0.10925</v>
      </c>
      <c r="E439">
        <f>IF(D439=0,a_cup*a_t+100,a_cup*(1-(1+D439)^(-a_t))/D439+100/(1+D439)^a_t)</f>
        <v/>
      </c>
      <c r="F439">
        <f>CEILING(max_inv/(E439/100),p_den)</f>
        <v/>
      </c>
      <c r="G439">
        <f>F439*E439/100</f>
        <v/>
      </c>
      <c r="H439">
        <f>caja-G439*(1+p_com)</f>
        <v/>
      </c>
      <c r="I439">
        <f>(G439*(1+D439)^a_t+H439*(1+reinv)^a_t)*(1+reinv)^(t_h-a_t)</f>
        <v/>
      </c>
    </row>
    <row r="440">
      <c r="D440" t="n">
        <v>0.1095</v>
      </c>
      <c r="E440">
        <f>IF(D440=0,a_cup*a_t+100,a_cup*(1-(1+D440)^(-a_t))/D440+100/(1+D440)^a_t)</f>
        <v/>
      </c>
      <c r="F440">
        <f>CEILING(max_inv/(E440/100),p_den)</f>
        <v/>
      </c>
      <c r="G440">
        <f>F440*E440/100</f>
        <v/>
      </c>
      <c r="H440">
        <f>caja-G440*(1+p_com)</f>
        <v/>
      </c>
      <c r="I440">
        <f>(G440*(1+D440)^a_t+H440*(1+reinv)^a_t)*(1+reinv)^(t_h-a_t)</f>
        <v/>
      </c>
    </row>
    <row r="441">
      <c r="D441" t="n">
        <v>0.10975</v>
      </c>
      <c r="E441">
        <f>IF(D441=0,a_cup*a_t+100,a_cup*(1-(1+D441)^(-a_t))/D441+100/(1+D441)^a_t)</f>
        <v/>
      </c>
      <c r="F441">
        <f>CEILING(max_inv/(E441/100),p_den)</f>
        <v/>
      </c>
      <c r="G441">
        <f>F441*E441/100</f>
        <v/>
      </c>
      <c r="H441">
        <f>caja-G441*(1+p_com)</f>
        <v/>
      </c>
      <c r="I441">
        <f>(G441*(1+D441)^a_t+H441*(1+reinv)^a_t)*(1+reinv)^(t_h-a_t)</f>
        <v/>
      </c>
    </row>
    <row r="442">
      <c r="D442" t="n">
        <v>0.11</v>
      </c>
      <c r="E442">
        <f>IF(D442=0,a_cup*a_t+100,a_cup*(1-(1+D442)^(-a_t))/D442+100/(1+D442)^a_t)</f>
        <v/>
      </c>
      <c r="F442">
        <f>CEILING(max_inv/(E442/100),p_den)</f>
        <v/>
      </c>
      <c r="G442">
        <f>F442*E442/100</f>
        <v/>
      </c>
      <c r="H442">
        <f>caja-G442*(1+p_com)</f>
        <v/>
      </c>
      <c r="I442">
        <f>(G442*(1+D442)^a_t+H442*(1+reinv)^a_t)*(1+reinv)^(t_h-a_t)</f>
        <v/>
      </c>
    </row>
    <row r="443">
      <c r="D443" t="n">
        <v>0.11025</v>
      </c>
      <c r="E443">
        <f>IF(D443=0,a_cup*a_t+100,a_cup*(1-(1+D443)^(-a_t))/D443+100/(1+D443)^a_t)</f>
        <v/>
      </c>
      <c r="F443">
        <f>CEILING(max_inv/(E443/100),p_den)</f>
        <v/>
      </c>
      <c r="G443">
        <f>F443*E443/100</f>
        <v/>
      </c>
      <c r="H443">
        <f>caja-G443*(1+p_com)</f>
        <v/>
      </c>
      <c r="I443">
        <f>(G443*(1+D443)^a_t+H443*(1+reinv)^a_t)*(1+reinv)^(t_h-a_t)</f>
        <v/>
      </c>
    </row>
    <row r="444">
      <c r="D444" t="n">
        <v>0.1105</v>
      </c>
      <c r="E444">
        <f>IF(D444=0,a_cup*a_t+100,a_cup*(1-(1+D444)^(-a_t))/D444+100/(1+D444)^a_t)</f>
        <v/>
      </c>
      <c r="F444">
        <f>CEILING(max_inv/(E444/100),p_den)</f>
        <v/>
      </c>
      <c r="G444">
        <f>F444*E444/100</f>
        <v/>
      </c>
      <c r="H444">
        <f>caja-G444*(1+p_com)</f>
        <v/>
      </c>
      <c r="I444">
        <f>(G444*(1+D444)^a_t+H444*(1+reinv)^a_t)*(1+reinv)^(t_h-a_t)</f>
        <v/>
      </c>
    </row>
    <row r="445">
      <c r="D445" t="n">
        <v>0.11075</v>
      </c>
      <c r="E445">
        <f>IF(D445=0,a_cup*a_t+100,a_cup*(1-(1+D445)^(-a_t))/D445+100/(1+D445)^a_t)</f>
        <v/>
      </c>
      <c r="F445">
        <f>CEILING(max_inv/(E445/100),p_den)</f>
        <v/>
      </c>
      <c r="G445">
        <f>F445*E445/100</f>
        <v/>
      </c>
      <c r="H445">
        <f>caja-G445*(1+p_com)</f>
        <v/>
      </c>
      <c r="I445">
        <f>(G445*(1+D445)^a_t+H445*(1+reinv)^a_t)*(1+reinv)^(t_h-a_t)</f>
        <v/>
      </c>
    </row>
    <row r="446">
      <c r="D446" t="n">
        <v>0.111</v>
      </c>
      <c r="E446">
        <f>IF(D446=0,a_cup*a_t+100,a_cup*(1-(1+D446)^(-a_t))/D446+100/(1+D446)^a_t)</f>
        <v/>
      </c>
      <c r="F446">
        <f>CEILING(max_inv/(E446/100),p_den)</f>
        <v/>
      </c>
      <c r="G446">
        <f>F446*E446/100</f>
        <v/>
      </c>
      <c r="H446">
        <f>caja-G446*(1+p_com)</f>
        <v/>
      </c>
      <c r="I446">
        <f>(G446*(1+D446)^a_t+H446*(1+reinv)^a_t)*(1+reinv)^(t_h-a_t)</f>
        <v/>
      </c>
    </row>
    <row r="447">
      <c r="D447" t="n">
        <v>0.11125</v>
      </c>
      <c r="E447">
        <f>IF(D447=0,a_cup*a_t+100,a_cup*(1-(1+D447)^(-a_t))/D447+100/(1+D447)^a_t)</f>
        <v/>
      </c>
      <c r="F447">
        <f>CEILING(max_inv/(E447/100),p_den)</f>
        <v/>
      </c>
      <c r="G447">
        <f>F447*E447/100</f>
        <v/>
      </c>
      <c r="H447">
        <f>caja-G447*(1+p_com)</f>
        <v/>
      </c>
      <c r="I447">
        <f>(G447*(1+D447)^a_t+H447*(1+reinv)^a_t)*(1+reinv)^(t_h-a_t)</f>
        <v/>
      </c>
    </row>
    <row r="448">
      <c r="D448" t="n">
        <v>0.1115</v>
      </c>
      <c r="E448">
        <f>IF(D448=0,a_cup*a_t+100,a_cup*(1-(1+D448)^(-a_t))/D448+100/(1+D448)^a_t)</f>
        <v/>
      </c>
      <c r="F448">
        <f>CEILING(max_inv/(E448/100),p_den)</f>
        <v/>
      </c>
      <c r="G448">
        <f>F448*E448/100</f>
        <v/>
      </c>
      <c r="H448">
        <f>caja-G448*(1+p_com)</f>
        <v/>
      </c>
      <c r="I448">
        <f>(G448*(1+D448)^a_t+H448*(1+reinv)^a_t)*(1+reinv)^(t_h-a_t)</f>
        <v/>
      </c>
    </row>
    <row r="449">
      <c r="D449" t="n">
        <v>0.11175</v>
      </c>
      <c r="E449">
        <f>IF(D449=0,a_cup*a_t+100,a_cup*(1-(1+D449)^(-a_t))/D449+100/(1+D449)^a_t)</f>
        <v/>
      </c>
      <c r="F449">
        <f>CEILING(max_inv/(E449/100),p_den)</f>
        <v/>
      </c>
      <c r="G449">
        <f>F449*E449/100</f>
        <v/>
      </c>
      <c r="H449">
        <f>caja-G449*(1+p_com)</f>
        <v/>
      </c>
      <c r="I449">
        <f>(G449*(1+D449)^a_t+H449*(1+reinv)^a_t)*(1+reinv)^(t_h-a_t)</f>
        <v/>
      </c>
    </row>
    <row r="450">
      <c r="D450" t="n">
        <v>0.112</v>
      </c>
      <c r="E450">
        <f>IF(D450=0,a_cup*a_t+100,a_cup*(1-(1+D450)^(-a_t))/D450+100/(1+D450)^a_t)</f>
        <v/>
      </c>
      <c r="F450">
        <f>CEILING(max_inv/(E450/100),p_den)</f>
        <v/>
      </c>
      <c r="G450">
        <f>F450*E450/100</f>
        <v/>
      </c>
      <c r="H450">
        <f>caja-G450*(1+p_com)</f>
        <v/>
      </c>
      <c r="I450">
        <f>(G450*(1+D450)^a_t+H450*(1+reinv)^a_t)*(1+reinv)^(t_h-a_t)</f>
        <v/>
      </c>
    </row>
    <row r="451">
      <c r="D451" t="n">
        <v>0.11225</v>
      </c>
      <c r="E451">
        <f>IF(D451=0,a_cup*a_t+100,a_cup*(1-(1+D451)^(-a_t))/D451+100/(1+D451)^a_t)</f>
        <v/>
      </c>
      <c r="F451">
        <f>CEILING(max_inv/(E451/100),p_den)</f>
        <v/>
      </c>
      <c r="G451">
        <f>F451*E451/100</f>
        <v/>
      </c>
      <c r="H451">
        <f>caja-G451*(1+p_com)</f>
        <v/>
      </c>
      <c r="I451">
        <f>(G451*(1+D451)^a_t+H451*(1+reinv)^a_t)*(1+reinv)^(t_h-a_t)</f>
        <v/>
      </c>
    </row>
    <row r="452">
      <c r="D452" t="n">
        <v>0.1125</v>
      </c>
      <c r="E452">
        <f>IF(D452=0,a_cup*a_t+100,a_cup*(1-(1+D452)^(-a_t))/D452+100/(1+D452)^a_t)</f>
        <v/>
      </c>
      <c r="F452">
        <f>CEILING(max_inv/(E452/100),p_den)</f>
        <v/>
      </c>
      <c r="G452">
        <f>F452*E452/100</f>
        <v/>
      </c>
      <c r="H452">
        <f>caja-G452*(1+p_com)</f>
        <v/>
      </c>
      <c r="I452">
        <f>(G452*(1+D452)^a_t+H452*(1+reinv)^a_t)*(1+reinv)^(t_h-a_t)</f>
        <v/>
      </c>
    </row>
    <row r="453">
      <c r="D453" t="n">
        <v>0.11275</v>
      </c>
      <c r="E453">
        <f>IF(D453=0,a_cup*a_t+100,a_cup*(1-(1+D453)^(-a_t))/D453+100/(1+D453)^a_t)</f>
        <v/>
      </c>
      <c r="F453">
        <f>CEILING(max_inv/(E453/100),p_den)</f>
        <v/>
      </c>
      <c r="G453">
        <f>F453*E453/100</f>
        <v/>
      </c>
      <c r="H453">
        <f>caja-G453*(1+p_com)</f>
        <v/>
      </c>
      <c r="I453">
        <f>(G453*(1+D453)^a_t+H453*(1+reinv)^a_t)*(1+reinv)^(t_h-a_t)</f>
        <v/>
      </c>
    </row>
    <row r="454">
      <c r="D454" t="n">
        <v>0.113</v>
      </c>
      <c r="E454">
        <f>IF(D454=0,a_cup*a_t+100,a_cup*(1-(1+D454)^(-a_t))/D454+100/(1+D454)^a_t)</f>
        <v/>
      </c>
      <c r="F454">
        <f>CEILING(max_inv/(E454/100),p_den)</f>
        <v/>
      </c>
      <c r="G454">
        <f>F454*E454/100</f>
        <v/>
      </c>
      <c r="H454">
        <f>caja-G454*(1+p_com)</f>
        <v/>
      </c>
      <c r="I454">
        <f>(G454*(1+D454)^a_t+H454*(1+reinv)^a_t)*(1+reinv)^(t_h-a_t)</f>
        <v/>
      </c>
    </row>
    <row r="455">
      <c r="D455" t="n">
        <v>0.11325</v>
      </c>
      <c r="E455">
        <f>IF(D455=0,a_cup*a_t+100,a_cup*(1-(1+D455)^(-a_t))/D455+100/(1+D455)^a_t)</f>
        <v/>
      </c>
      <c r="F455">
        <f>CEILING(max_inv/(E455/100),p_den)</f>
        <v/>
      </c>
      <c r="G455">
        <f>F455*E455/100</f>
        <v/>
      </c>
      <c r="H455">
        <f>caja-G455*(1+p_com)</f>
        <v/>
      </c>
      <c r="I455">
        <f>(G455*(1+D455)^a_t+H455*(1+reinv)^a_t)*(1+reinv)^(t_h-a_t)</f>
        <v/>
      </c>
    </row>
    <row r="456">
      <c r="D456" t="n">
        <v>0.1135</v>
      </c>
      <c r="E456">
        <f>IF(D456=0,a_cup*a_t+100,a_cup*(1-(1+D456)^(-a_t))/D456+100/(1+D456)^a_t)</f>
        <v/>
      </c>
      <c r="F456">
        <f>CEILING(max_inv/(E456/100),p_den)</f>
        <v/>
      </c>
      <c r="G456">
        <f>F456*E456/100</f>
        <v/>
      </c>
      <c r="H456">
        <f>caja-G456*(1+p_com)</f>
        <v/>
      </c>
      <c r="I456">
        <f>(G456*(1+D456)^a_t+H456*(1+reinv)^a_t)*(1+reinv)^(t_h-a_t)</f>
        <v/>
      </c>
    </row>
    <row r="457">
      <c r="D457" t="n">
        <v>0.11375</v>
      </c>
      <c r="E457">
        <f>IF(D457=0,a_cup*a_t+100,a_cup*(1-(1+D457)^(-a_t))/D457+100/(1+D457)^a_t)</f>
        <v/>
      </c>
      <c r="F457">
        <f>CEILING(max_inv/(E457/100),p_den)</f>
        <v/>
      </c>
      <c r="G457">
        <f>F457*E457/100</f>
        <v/>
      </c>
      <c r="H457">
        <f>caja-G457*(1+p_com)</f>
        <v/>
      </c>
      <c r="I457">
        <f>(G457*(1+D457)^a_t+H457*(1+reinv)^a_t)*(1+reinv)^(t_h-a_t)</f>
        <v/>
      </c>
    </row>
    <row r="458">
      <c r="D458" t="n">
        <v>0.114</v>
      </c>
      <c r="E458">
        <f>IF(D458=0,a_cup*a_t+100,a_cup*(1-(1+D458)^(-a_t))/D458+100/(1+D458)^a_t)</f>
        <v/>
      </c>
      <c r="F458">
        <f>CEILING(max_inv/(E458/100),p_den)</f>
        <v/>
      </c>
      <c r="G458">
        <f>F458*E458/100</f>
        <v/>
      </c>
      <c r="H458">
        <f>caja-G458*(1+p_com)</f>
        <v/>
      </c>
      <c r="I458">
        <f>(G458*(1+D458)^a_t+H458*(1+reinv)^a_t)*(1+reinv)^(t_h-a_t)</f>
        <v/>
      </c>
    </row>
    <row r="459">
      <c r="D459" t="n">
        <v>0.11425</v>
      </c>
      <c r="E459">
        <f>IF(D459=0,a_cup*a_t+100,a_cup*(1-(1+D459)^(-a_t))/D459+100/(1+D459)^a_t)</f>
        <v/>
      </c>
      <c r="F459">
        <f>CEILING(max_inv/(E459/100),p_den)</f>
        <v/>
      </c>
      <c r="G459">
        <f>F459*E459/100</f>
        <v/>
      </c>
      <c r="H459">
        <f>caja-G459*(1+p_com)</f>
        <v/>
      </c>
      <c r="I459">
        <f>(G459*(1+D459)^a_t+H459*(1+reinv)^a_t)*(1+reinv)^(t_h-a_t)</f>
        <v/>
      </c>
    </row>
    <row r="460">
      <c r="D460" t="n">
        <v>0.1145</v>
      </c>
      <c r="E460">
        <f>IF(D460=0,a_cup*a_t+100,a_cup*(1-(1+D460)^(-a_t))/D460+100/(1+D460)^a_t)</f>
        <v/>
      </c>
      <c r="F460">
        <f>CEILING(max_inv/(E460/100),p_den)</f>
        <v/>
      </c>
      <c r="G460">
        <f>F460*E460/100</f>
        <v/>
      </c>
      <c r="H460">
        <f>caja-G460*(1+p_com)</f>
        <v/>
      </c>
      <c r="I460">
        <f>(G460*(1+D460)^a_t+H460*(1+reinv)^a_t)*(1+reinv)^(t_h-a_t)</f>
        <v/>
      </c>
    </row>
    <row r="461">
      <c r="D461" t="n">
        <v>0.11475</v>
      </c>
      <c r="E461">
        <f>IF(D461=0,a_cup*a_t+100,a_cup*(1-(1+D461)^(-a_t))/D461+100/(1+D461)^a_t)</f>
        <v/>
      </c>
      <c r="F461">
        <f>CEILING(max_inv/(E461/100),p_den)</f>
        <v/>
      </c>
      <c r="G461">
        <f>F461*E461/100</f>
        <v/>
      </c>
      <c r="H461">
        <f>caja-G461*(1+p_com)</f>
        <v/>
      </c>
      <c r="I461">
        <f>(G461*(1+D461)^a_t+H461*(1+reinv)^a_t)*(1+reinv)^(t_h-a_t)</f>
        <v/>
      </c>
    </row>
    <row r="462">
      <c r="D462" t="n">
        <v>0.115</v>
      </c>
      <c r="E462">
        <f>IF(D462=0,a_cup*a_t+100,a_cup*(1-(1+D462)^(-a_t))/D462+100/(1+D462)^a_t)</f>
        <v/>
      </c>
      <c r="F462">
        <f>CEILING(max_inv/(E462/100),p_den)</f>
        <v/>
      </c>
      <c r="G462">
        <f>F462*E462/100</f>
        <v/>
      </c>
      <c r="H462">
        <f>caja-G462*(1+p_com)</f>
        <v/>
      </c>
      <c r="I462">
        <f>(G462*(1+D462)^a_t+H462*(1+reinv)^a_t)*(1+reinv)^(t_h-a_t)</f>
        <v/>
      </c>
    </row>
    <row r="463">
      <c r="D463" t="n">
        <v>0.11525</v>
      </c>
      <c r="E463">
        <f>IF(D463=0,a_cup*a_t+100,a_cup*(1-(1+D463)^(-a_t))/D463+100/(1+D463)^a_t)</f>
        <v/>
      </c>
      <c r="F463">
        <f>CEILING(max_inv/(E463/100),p_den)</f>
        <v/>
      </c>
      <c r="G463">
        <f>F463*E463/100</f>
        <v/>
      </c>
      <c r="H463">
        <f>caja-G463*(1+p_com)</f>
        <v/>
      </c>
      <c r="I463">
        <f>(G463*(1+D463)^a_t+H463*(1+reinv)^a_t)*(1+reinv)^(t_h-a_t)</f>
        <v/>
      </c>
    </row>
    <row r="464">
      <c r="D464" t="n">
        <v>0.1155</v>
      </c>
      <c r="E464">
        <f>IF(D464=0,a_cup*a_t+100,a_cup*(1-(1+D464)^(-a_t))/D464+100/(1+D464)^a_t)</f>
        <v/>
      </c>
      <c r="F464">
        <f>CEILING(max_inv/(E464/100),p_den)</f>
        <v/>
      </c>
      <c r="G464">
        <f>F464*E464/100</f>
        <v/>
      </c>
      <c r="H464">
        <f>caja-G464*(1+p_com)</f>
        <v/>
      </c>
      <c r="I464">
        <f>(G464*(1+D464)^a_t+H464*(1+reinv)^a_t)*(1+reinv)^(t_h-a_t)</f>
        <v/>
      </c>
    </row>
    <row r="465">
      <c r="D465" t="n">
        <v>0.11575</v>
      </c>
      <c r="E465">
        <f>IF(D465=0,a_cup*a_t+100,a_cup*(1-(1+D465)^(-a_t))/D465+100/(1+D465)^a_t)</f>
        <v/>
      </c>
      <c r="F465">
        <f>CEILING(max_inv/(E465/100),p_den)</f>
        <v/>
      </c>
      <c r="G465">
        <f>F465*E465/100</f>
        <v/>
      </c>
      <c r="H465">
        <f>caja-G465*(1+p_com)</f>
        <v/>
      </c>
      <c r="I465">
        <f>(G465*(1+D465)^a_t+H465*(1+reinv)^a_t)*(1+reinv)^(t_h-a_t)</f>
        <v/>
      </c>
    </row>
    <row r="466">
      <c r="D466" t="n">
        <v>0.116</v>
      </c>
      <c r="E466">
        <f>IF(D466=0,a_cup*a_t+100,a_cup*(1-(1+D466)^(-a_t))/D466+100/(1+D466)^a_t)</f>
        <v/>
      </c>
      <c r="F466">
        <f>CEILING(max_inv/(E466/100),p_den)</f>
        <v/>
      </c>
      <c r="G466">
        <f>F466*E466/100</f>
        <v/>
      </c>
      <c r="H466">
        <f>caja-G466*(1+p_com)</f>
        <v/>
      </c>
      <c r="I466">
        <f>(G466*(1+D466)^a_t+H466*(1+reinv)^a_t)*(1+reinv)^(t_h-a_t)</f>
        <v/>
      </c>
    </row>
    <row r="467">
      <c r="D467" t="n">
        <v>0.11625</v>
      </c>
      <c r="E467">
        <f>IF(D467=0,a_cup*a_t+100,a_cup*(1-(1+D467)^(-a_t))/D467+100/(1+D467)^a_t)</f>
        <v/>
      </c>
      <c r="F467">
        <f>CEILING(max_inv/(E467/100),p_den)</f>
        <v/>
      </c>
      <c r="G467">
        <f>F467*E467/100</f>
        <v/>
      </c>
      <c r="H467">
        <f>caja-G467*(1+p_com)</f>
        <v/>
      </c>
      <c r="I467">
        <f>(G467*(1+D467)^a_t+H467*(1+reinv)^a_t)*(1+reinv)^(t_h-a_t)</f>
        <v/>
      </c>
    </row>
    <row r="468">
      <c r="D468" t="n">
        <v>0.1165</v>
      </c>
      <c r="E468">
        <f>IF(D468=0,a_cup*a_t+100,a_cup*(1-(1+D468)^(-a_t))/D468+100/(1+D468)^a_t)</f>
        <v/>
      </c>
      <c r="F468">
        <f>CEILING(max_inv/(E468/100),p_den)</f>
        <v/>
      </c>
      <c r="G468">
        <f>F468*E468/100</f>
        <v/>
      </c>
      <c r="H468">
        <f>caja-G468*(1+p_com)</f>
        <v/>
      </c>
      <c r="I468">
        <f>(G468*(1+D468)^a_t+H468*(1+reinv)^a_t)*(1+reinv)^(t_h-a_t)</f>
        <v/>
      </c>
    </row>
    <row r="469">
      <c r="D469" t="n">
        <v>0.11675</v>
      </c>
      <c r="E469">
        <f>IF(D469=0,a_cup*a_t+100,a_cup*(1-(1+D469)^(-a_t))/D469+100/(1+D469)^a_t)</f>
        <v/>
      </c>
      <c r="F469">
        <f>CEILING(max_inv/(E469/100),p_den)</f>
        <v/>
      </c>
      <c r="G469">
        <f>F469*E469/100</f>
        <v/>
      </c>
      <c r="H469">
        <f>caja-G469*(1+p_com)</f>
        <v/>
      </c>
      <c r="I469">
        <f>(G469*(1+D469)^a_t+H469*(1+reinv)^a_t)*(1+reinv)^(t_h-a_t)</f>
        <v/>
      </c>
    </row>
    <row r="470">
      <c r="D470" t="n">
        <v>0.117</v>
      </c>
      <c r="E470">
        <f>IF(D470=0,a_cup*a_t+100,a_cup*(1-(1+D470)^(-a_t))/D470+100/(1+D470)^a_t)</f>
        <v/>
      </c>
      <c r="F470">
        <f>CEILING(max_inv/(E470/100),p_den)</f>
        <v/>
      </c>
      <c r="G470">
        <f>F470*E470/100</f>
        <v/>
      </c>
      <c r="H470">
        <f>caja-G470*(1+p_com)</f>
        <v/>
      </c>
      <c r="I470">
        <f>(G470*(1+D470)^a_t+H470*(1+reinv)^a_t)*(1+reinv)^(t_h-a_t)</f>
        <v/>
      </c>
    </row>
    <row r="471">
      <c r="D471" t="n">
        <v>0.11725</v>
      </c>
      <c r="E471">
        <f>IF(D471=0,a_cup*a_t+100,a_cup*(1-(1+D471)^(-a_t))/D471+100/(1+D471)^a_t)</f>
        <v/>
      </c>
      <c r="F471">
        <f>CEILING(max_inv/(E471/100),p_den)</f>
        <v/>
      </c>
      <c r="G471">
        <f>F471*E471/100</f>
        <v/>
      </c>
      <c r="H471">
        <f>caja-G471*(1+p_com)</f>
        <v/>
      </c>
      <c r="I471">
        <f>(G471*(1+D471)^a_t+H471*(1+reinv)^a_t)*(1+reinv)^(t_h-a_t)</f>
        <v/>
      </c>
    </row>
    <row r="472">
      <c r="D472" t="n">
        <v>0.1175</v>
      </c>
      <c r="E472">
        <f>IF(D472=0,a_cup*a_t+100,a_cup*(1-(1+D472)^(-a_t))/D472+100/(1+D472)^a_t)</f>
        <v/>
      </c>
      <c r="F472">
        <f>CEILING(max_inv/(E472/100),p_den)</f>
        <v/>
      </c>
      <c r="G472">
        <f>F472*E472/100</f>
        <v/>
      </c>
      <c r="H472">
        <f>caja-G472*(1+p_com)</f>
        <v/>
      </c>
      <c r="I472">
        <f>(G472*(1+D472)^a_t+H472*(1+reinv)^a_t)*(1+reinv)^(t_h-a_t)</f>
        <v/>
      </c>
    </row>
    <row r="473">
      <c r="D473" t="n">
        <v>0.11775</v>
      </c>
      <c r="E473">
        <f>IF(D473=0,a_cup*a_t+100,a_cup*(1-(1+D473)^(-a_t))/D473+100/(1+D473)^a_t)</f>
        <v/>
      </c>
      <c r="F473">
        <f>CEILING(max_inv/(E473/100),p_den)</f>
        <v/>
      </c>
      <c r="G473">
        <f>F473*E473/100</f>
        <v/>
      </c>
      <c r="H473">
        <f>caja-G473*(1+p_com)</f>
        <v/>
      </c>
      <c r="I473">
        <f>(G473*(1+D473)^a_t+H473*(1+reinv)^a_t)*(1+reinv)^(t_h-a_t)</f>
        <v/>
      </c>
    </row>
    <row r="474">
      <c r="D474" t="n">
        <v>0.118</v>
      </c>
      <c r="E474">
        <f>IF(D474=0,a_cup*a_t+100,a_cup*(1-(1+D474)^(-a_t))/D474+100/(1+D474)^a_t)</f>
        <v/>
      </c>
      <c r="F474">
        <f>CEILING(max_inv/(E474/100),p_den)</f>
        <v/>
      </c>
      <c r="G474">
        <f>F474*E474/100</f>
        <v/>
      </c>
      <c r="H474">
        <f>caja-G474*(1+p_com)</f>
        <v/>
      </c>
      <c r="I474">
        <f>(G474*(1+D474)^a_t+H474*(1+reinv)^a_t)*(1+reinv)^(t_h-a_t)</f>
        <v/>
      </c>
    </row>
    <row r="475">
      <c r="D475" t="n">
        <v>0.11825</v>
      </c>
      <c r="E475">
        <f>IF(D475=0,a_cup*a_t+100,a_cup*(1-(1+D475)^(-a_t))/D475+100/(1+D475)^a_t)</f>
        <v/>
      </c>
      <c r="F475">
        <f>CEILING(max_inv/(E475/100),p_den)</f>
        <v/>
      </c>
      <c r="G475">
        <f>F475*E475/100</f>
        <v/>
      </c>
      <c r="H475">
        <f>caja-G475*(1+p_com)</f>
        <v/>
      </c>
      <c r="I475">
        <f>(G475*(1+D475)^a_t+H475*(1+reinv)^a_t)*(1+reinv)^(t_h-a_t)</f>
        <v/>
      </c>
    </row>
    <row r="476">
      <c r="D476" t="n">
        <v>0.1185</v>
      </c>
      <c r="E476">
        <f>IF(D476=0,a_cup*a_t+100,a_cup*(1-(1+D476)^(-a_t))/D476+100/(1+D476)^a_t)</f>
        <v/>
      </c>
      <c r="F476">
        <f>CEILING(max_inv/(E476/100),p_den)</f>
        <v/>
      </c>
      <c r="G476">
        <f>F476*E476/100</f>
        <v/>
      </c>
      <c r="H476">
        <f>caja-G476*(1+p_com)</f>
        <v/>
      </c>
      <c r="I476">
        <f>(G476*(1+D476)^a_t+H476*(1+reinv)^a_t)*(1+reinv)^(t_h-a_t)</f>
        <v/>
      </c>
    </row>
    <row r="477">
      <c r="D477" t="n">
        <v>0.11875</v>
      </c>
      <c r="E477">
        <f>IF(D477=0,a_cup*a_t+100,a_cup*(1-(1+D477)^(-a_t))/D477+100/(1+D477)^a_t)</f>
        <v/>
      </c>
      <c r="F477">
        <f>CEILING(max_inv/(E477/100),p_den)</f>
        <v/>
      </c>
      <c r="G477">
        <f>F477*E477/100</f>
        <v/>
      </c>
      <c r="H477">
        <f>caja-G477*(1+p_com)</f>
        <v/>
      </c>
      <c r="I477">
        <f>(G477*(1+D477)^a_t+H477*(1+reinv)^a_t)*(1+reinv)^(t_h-a_t)</f>
        <v/>
      </c>
    </row>
    <row r="478">
      <c r="D478" t="n">
        <v>0.119</v>
      </c>
      <c r="E478">
        <f>IF(D478=0,a_cup*a_t+100,a_cup*(1-(1+D478)^(-a_t))/D478+100/(1+D478)^a_t)</f>
        <v/>
      </c>
      <c r="F478">
        <f>CEILING(max_inv/(E478/100),p_den)</f>
        <v/>
      </c>
      <c r="G478">
        <f>F478*E478/100</f>
        <v/>
      </c>
      <c r="H478">
        <f>caja-G478*(1+p_com)</f>
        <v/>
      </c>
      <c r="I478">
        <f>(G478*(1+D478)^a_t+H478*(1+reinv)^a_t)*(1+reinv)^(t_h-a_t)</f>
        <v/>
      </c>
    </row>
    <row r="479">
      <c r="D479" t="n">
        <v>0.11925</v>
      </c>
      <c r="E479">
        <f>IF(D479=0,a_cup*a_t+100,a_cup*(1-(1+D479)^(-a_t))/D479+100/(1+D479)^a_t)</f>
        <v/>
      </c>
      <c r="F479">
        <f>CEILING(max_inv/(E479/100),p_den)</f>
        <v/>
      </c>
      <c r="G479">
        <f>F479*E479/100</f>
        <v/>
      </c>
      <c r="H479">
        <f>caja-G479*(1+p_com)</f>
        <v/>
      </c>
      <c r="I479">
        <f>(G479*(1+D479)^a_t+H479*(1+reinv)^a_t)*(1+reinv)^(t_h-a_t)</f>
        <v/>
      </c>
    </row>
    <row r="480">
      <c r="D480" t="n">
        <v>0.1195</v>
      </c>
      <c r="E480">
        <f>IF(D480=0,a_cup*a_t+100,a_cup*(1-(1+D480)^(-a_t))/D480+100/(1+D480)^a_t)</f>
        <v/>
      </c>
      <c r="F480">
        <f>CEILING(max_inv/(E480/100),p_den)</f>
        <v/>
      </c>
      <c r="G480">
        <f>F480*E480/100</f>
        <v/>
      </c>
      <c r="H480">
        <f>caja-G480*(1+p_com)</f>
        <v/>
      </c>
      <c r="I480">
        <f>(G480*(1+D480)^a_t+H480*(1+reinv)^a_t)*(1+reinv)^(t_h-a_t)</f>
        <v/>
      </c>
    </row>
    <row r="481">
      <c r="D481" t="n">
        <v>0.11975</v>
      </c>
      <c r="E481">
        <f>IF(D481=0,a_cup*a_t+100,a_cup*(1-(1+D481)^(-a_t))/D481+100/(1+D481)^a_t)</f>
        <v/>
      </c>
      <c r="F481">
        <f>CEILING(max_inv/(E481/100),p_den)</f>
        <v/>
      </c>
      <c r="G481">
        <f>F481*E481/100</f>
        <v/>
      </c>
      <c r="H481">
        <f>caja-G481*(1+p_com)</f>
        <v/>
      </c>
      <c r="I481">
        <f>(G481*(1+D481)^a_t+H481*(1+reinv)^a_t)*(1+reinv)^(t_h-a_t)</f>
        <v/>
      </c>
    </row>
    <row r="482">
      <c r="D482" t="n">
        <v>0.12</v>
      </c>
      <c r="E482">
        <f>IF(D482=0,a_cup*a_t+100,a_cup*(1-(1+D482)^(-a_t))/D482+100/(1+D482)^a_t)</f>
        <v/>
      </c>
      <c r="F482">
        <f>CEILING(max_inv/(E482/100),p_den)</f>
        <v/>
      </c>
      <c r="G482">
        <f>F482*E482/100</f>
        <v/>
      </c>
      <c r="H482">
        <f>caja-G482*(1+p_com)</f>
        <v/>
      </c>
      <c r="I482">
        <f>(G482*(1+D482)^a_t+H482*(1+reinv)^a_t)*(1+reinv)^(t_h-a_t)</f>
        <v/>
      </c>
    </row>
    <row r="483">
      <c r="D483" t="n">
        <v>0.12025</v>
      </c>
      <c r="E483">
        <f>IF(D483=0,a_cup*a_t+100,a_cup*(1-(1+D483)^(-a_t))/D483+100/(1+D483)^a_t)</f>
        <v/>
      </c>
      <c r="F483">
        <f>CEILING(max_inv/(E483/100),p_den)</f>
        <v/>
      </c>
      <c r="G483">
        <f>F483*E483/100</f>
        <v/>
      </c>
      <c r="H483">
        <f>caja-G483*(1+p_com)</f>
        <v/>
      </c>
      <c r="I483">
        <f>(G483*(1+D483)^a_t+H483*(1+reinv)^a_t)*(1+reinv)^(t_h-a_t)</f>
        <v/>
      </c>
    </row>
    <row r="484">
      <c r="D484" t="n">
        <v>0.1205</v>
      </c>
      <c r="E484">
        <f>IF(D484=0,a_cup*a_t+100,a_cup*(1-(1+D484)^(-a_t))/D484+100/(1+D484)^a_t)</f>
        <v/>
      </c>
      <c r="F484">
        <f>CEILING(max_inv/(E484/100),p_den)</f>
        <v/>
      </c>
      <c r="G484">
        <f>F484*E484/100</f>
        <v/>
      </c>
      <c r="H484">
        <f>caja-G484*(1+p_com)</f>
        <v/>
      </c>
      <c r="I484">
        <f>(G484*(1+D484)^a_t+H484*(1+reinv)^a_t)*(1+reinv)^(t_h-a_t)</f>
        <v/>
      </c>
    </row>
    <row r="485">
      <c r="D485" t="n">
        <v>0.12075</v>
      </c>
      <c r="E485">
        <f>IF(D485=0,a_cup*a_t+100,a_cup*(1-(1+D485)^(-a_t))/D485+100/(1+D485)^a_t)</f>
        <v/>
      </c>
      <c r="F485">
        <f>CEILING(max_inv/(E485/100),p_den)</f>
        <v/>
      </c>
      <c r="G485">
        <f>F485*E485/100</f>
        <v/>
      </c>
      <c r="H485">
        <f>caja-G485*(1+p_com)</f>
        <v/>
      </c>
      <c r="I485">
        <f>(G485*(1+D485)^a_t+H485*(1+reinv)^a_t)*(1+reinv)^(t_h-a_t)</f>
        <v/>
      </c>
    </row>
    <row r="486">
      <c r="D486" t="n">
        <v>0.121</v>
      </c>
      <c r="E486">
        <f>IF(D486=0,a_cup*a_t+100,a_cup*(1-(1+D486)^(-a_t))/D486+100/(1+D486)^a_t)</f>
        <v/>
      </c>
      <c r="F486">
        <f>CEILING(max_inv/(E486/100),p_den)</f>
        <v/>
      </c>
      <c r="G486">
        <f>F486*E486/100</f>
        <v/>
      </c>
      <c r="H486">
        <f>caja-G486*(1+p_com)</f>
        <v/>
      </c>
      <c r="I486">
        <f>(G486*(1+D486)^a_t+H486*(1+reinv)^a_t)*(1+reinv)^(t_h-a_t)</f>
        <v/>
      </c>
    </row>
    <row r="487">
      <c r="D487" t="n">
        <v>0.12125</v>
      </c>
      <c r="E487">
        <f>IF(D487=0,a_cup*a_t+100,a_cup*(1-(1+D487)^(-a_t))/D487+100/(1+D487)^a_t)</f>
        <v/>
      </c>
      <c r="F487">
        <f>CEILING(max_inv/(E487/100),p_den)</f>
        <v/>
      </c>
      <c r="G487">
        <f>F487*E487/100</f>
        <v/>
      </c>
      <c r="H487">
        <f>caja-G487*(1+p_com)</f>
        <v/>
      </c>
      <c r="I487">
        <f>(G487*(1+D487)^a_t+H487*(1+reinv)^a_t)*(1+reinv)^(t_h-a_t)</f>
        <v/>
      </c>
    </row>
    <row r="488">
      <c r="D488" t="n">
        <v>0.1215</v>
      </c>
      <c r="E488">
        <f>IF(D488=0,a_cup*a_t+100,a_cup*(1-(1+D488)^(-a_t))/D488+100/(1+D488)^a_t)</f>
        <v/>
      </c>
      <c r="F488">
        <f>CEILING(max_inv/(E488/100),p_den)</f>
        <v/>
      </c>
      <c r="G488">
        <f>F488*E488/100</f>
        <v/>
      </c>
      <c r="H488">
        <f>caja-G488*(1+p_com)</f>
        <v/>
      </c>
      <c r="I488">
        <f>(G488*(1+D488)^a_t+H488*(1+reinv)^a_t)*(1+reinv)^(t_h-a_t)</f>
        <v/>
      </c>
    </row>
    <row r="489">
      <c r="D489" t="n">
        <v>0.12175</v>
      </c>
      <c r="E489">
        <f>IF(D489=0,a_cup*a_t+100,a_cup*(1-(1+D489)^(-a_t))/D489+100/(1+D489)^a_t)</f>
        <v/>
      </c>
      <c r="F489">
        <f>CEILING(max_inv/(E489/100),p_den)</f>
        <v/>
      </c>
      <c r="G489">
        <f>F489*E489/100</f>
        <v/>
      </c>
      <c r="H489">
        <f>caja-G489*(1+p_com)</f>
        <v/>
      </c>
      <c r="I489">
        <f>(G489*(1+D489)^a_t+H489*(1+reinv)^a_t)*(1+reinv)^(t_h-a_t)</f>
        <v/>
      </c>
    </row>
    <row r="490">
      <c r="D490" t="n">
        <v>0.122</v>
      </c>
      <c r="E490">
        <f>IF(D490=0,a_cup*a_t+100,a_cup*(1-(1+D490)^(-a_t))/D490+100/(1+D490)^a_t)</f>
        <v/>
      </c>
      <c r="F490">
        <f>CEILING(max_inv/(E490/100),p_den)</f>
        <v/>
      </c>
      <c r="G490">
        <f>F490*E490/100</f>
        <v/>
      </c>
      <c r="H490">
        <f>caja-G490*(1+p_com)</f>
        <v/>
      </c>
      <c r="I490">
        <f>(G490*(1+D490)^a_t+H490*(1+reinv)^a_t)*(1+reinv)^(t_h-a_t)</f>
        <v/>
      </c>
    </row>
    <row r="491">
      <c r="D491" t="n">
        <v>0.12225</v>
      </c>
      <c r="E491">
        <f>IF(D491=0,a_cup*a_t+100,a_cup*(1-(1+D491)^(-a_t))/D491+100/(1+D491)^a_t)</f>
        <v/>
      </c>
      <c r="F491">
        <f>CEILING(max_inv/(E491/100),p_den)</f>
        <v/>
      </c>
      <c r="G491">
        <f>F491*E491/100</f>
        <v/>
      </c>
      <c r="H491">
        <f>caja-G491*(1+p_com)</f>
        <v/>
      </c>
      <c r="I491">
        <f>(G491*(1+D491)^a_t+H491*(1+reinv)^a_t)*(1+reinv)^(t_h-a_t)</f>
        <v/>
      </c>
    </row>
    <row r="492">
      <c r="D492" t="n">
        <v>0.1225</v>
      </c>
      <c r="E492">
        <f>IF(D492=0,a_cup*a_t+100,a_cup*(1-(1+D492)^(-a_t))/D492+100/(1+D492)^a_t)</f>
        <v/>
      </c>
      <c r="F492">
        <f>CEILING(max_inv/(E492/100),p_den)</f>
        <v/>
      </c>
      <c r="G492">
        <f>F492*E492/100</f>
        <v/>
      </c>
      <c r="H492">
        <f>caja-G492*(1+p_com)</f>
        <v/>
      </c>
      <c r="I492">
        <f>(G492*(1+D492)^a_t+H492*(1+reinv)^a_t)*(1+reinv)^(t_h-a_t)</f>
        <v/>
      </c>
    </row>
    <row r="493">
      <c r="D493" t="n">
        <v>0.12275</v>
      </c>
      <c r="E493">
        <f>IF(D493=0,a_cup*a_t+100,a_cup*(1-(1+D493)^(-a_t))/D493+100/(1+D493)^a_t)</f>
        <v/>
      </c>
      <c r="F493">
        <f>CEILING(max_inv/(E493/100),p_den)</f>
        <v/>
      </c>
      <c r="G493">
        <f>F493*E493/100</f>
        <v/>
      </c>
      <c r="H493">
        <f>caja-G493*(1+p_com)</f>
        <v/>
      </c>
      <c r="I493">
        <f>(G493*(1+D493)^a_t+H493*(1+reinv)^a_t)*(1+reinv)^(t_h-a_t)</f>
        <v/>
      </c>
    </row>
    <row r="494">
      <c r="D494" t="n">
        <v>0.123</v>
      </c>
      <c r="E494">
        <f>IF(D494=0,a_cup*a_t+100,a_cup*(1-(1+D494)^(-a_t))/D494+100/(1+D494)^a_t)</f>
        <v/>
      </c>
      <c r="F494">
        <f>CEILING(max_inv/(E494/100),p_den)</f>
        <v/>
      </c>
      <c r="G494">
        <f>F494*E494/100</f>
        <v/>
      </c>
      <c r="H494">
        <f>caja-G494*(1+p_com)</f>
        <v/>
      </c>
      <c r="I494">
        <f>(G494*(1+D494)^a_t+H494*(1+reinv)^a_t)*(1+reinv)^(t_h-a_t)</f>
        <v/>
      </c>
    </row>
    <row r="495">
      <c r="D495" t="n">
        <v>0.12325</v>
      </c>
      <c r="E495">
        <f>IF(D495=0,a_cup*a_t+100,a_cup*(1-(1+D495)^(-a_t))/D495+100/(1+D495)^a_t)</f>
        <v/>
      </c>
      <c r="F495">
        <f>CEILING(max_inv/(E495/100),p_den)</f>
        <v/>
      </c>
      <c r="G495">
        <f>F495*E495/100</f>
        <v/>
      </c>
      <c r="H495">
        <f>caja-G495*(1+p_com)</f>
        <v/>
      </c>
      <c r="I495">
        <f>(G495*(1+D495)^a_t+H495*(1+reinv)^a_t)*(1+reinv)^(t_h-a_t)</f>
        <v/>
      </c>
    </row>
    <row r="496">
      <c r="D496" t="n">
        <v>0.1235</v>
      </c>
      <c r="E496">
        <f>IF(D496=0,a_cup*a_t+100,a_cup*(1-(1+D496)^(-a_t))/D496+100/(1+D496)^a_t)</f>
        <v/>
      </c>
      <c r="F496">
        <f>CEILING(max_inv/(E496/100),p_den)</f>
        <v/>
      </c>
      <c r="G496">
        <f>F496*E496/100</f>
        <v/>
      </c>
      <c r="H496">
        <f>caja-G496*(1+p_com)</f>
        <v/>
      </c>
      <c r="I496">
        <f>(G496*(1+D496)^a_t+H496*(1+reinv)^a_t)*(1+reinv)^(t_h-a_t)</f>
        <v/>
      </c>
    </row>
    <row r="497">
      <c r="D497" t="n">
        <v>0.12375</v>
      </c>
      <c r="E497">
        <f>IF(D497=0,a_cup*a_t+100,a_cup*(1-(1+D497)^(-a_t))/D497+100/(1+D497)^a_t)</f>
        <v/>
      </c>
      <c r="F497">
        <f>CEILING(max_inv/(E497/100),p_den)</f>
        <v/>
      </c>
      <c r="G497">
        <f>F497*E497/100</f>
        <v/>
      </c>
      <c r="H497">
        <f>caja-G497*(1+p_com)</f>
        <v/>
      </c>
      <c r="I497">
        <f>(G497*(1+D497)^a_t+H497*(1+reinv)^a_t)*(1+reinv)^(t_h-a_t)</f>
        <v/>
      </c>
    </row>
    <row r="498">
      <c r="D498" t="n">
        <v>0.124</v>
      </c>
      <c r="E498">
        <f>IF(D498=0,a_cup*a_t+100,a_cup*(1-(1+D498)^(-a_t))/D498+100/(1+D498)^a_t)</f>
        <v/>
      </c>
      <c r="F498">
        <f>CEILING(max_inv/(E498/100),p_den)</f>
        <v/>
      </c>
      <c r="G498">
        <f>F498*E498/100</f>
        <v/>
      </c>
      <c r="H498">
        <f>caja-G498*(1+p_com)</f>
        <v/>
      </c>
      <c r="I498">
        <f>(G498*(1+D498)^a_t+H498*(1+reinv)^a_t)*(1+reinv)^(t_h-a_t)</f>
        <v/>
      </c>
    </row>
    <row r="499">
      <c r="D499" t="n">
        <v>0.12425</v>
      </c>
      <c r="E499">
        <f>IF(D499=0,a_cup*a_t+100,a_cup*(1-(1+D499)^(-a_t))/D499+100/(1+D499)^a_t)</f>
        <v/>
      </c>
      <c r="F499">
        <f>CEILING(max_inv/(E499/100),p_den)</f>
        <v/>
      </c>
      <c r="G499">
        <f>F499*E499/100</f>
        <v/>
      </c>
      <c r="H499">
        <f>caja-G499*(1+p_com)</f>
        <v/>
      </c>
      <c r="I499">
        <f>(G499*(1+D499)^a_t+H499*(1+reinv)^a_t)*(1+reinv)^(t_h-a_t)</f>
        <v/>
      </c>
    </row>
    <row r="500">
      <c r="D500" t="n">
        <v>0.1245</v>
      </c>
      <c r="E500">
        <f>IF(D500=0,a_cup*a_t+100,a_cup*(1-(1+D500)^(-a_t))/D500+100/(1+D500)^a_t)</f>
        <v/>
      </c>
      <c r="F500">
        <f>CEILING(max_inv/(E500/100),p_den)</f>
        <v/>
      </c>
      <c r="G500">
        <f>F500*E500/100</f>
        <v/>
      </c>
      <c r="H500">
        <f>caja-G500*(1+p_com)</f>
        <v/>
      </c>
      <c r="I500">
        <f>(G500*(1+D500)^a_t+H500*(1+reinv)^a_t)*(1+reinv)^(t_h-a_t)</f>
        <v/>
      </c>
    </row>
    <row r="501">
      <c r="D501" t="n">
        <v>0.12475</v>
      </c>
      <c r="E501">
        <f>IF(D501=0,a_cup*a_t+100,a_cup*(1-(1+D501)^(-a_t))/D501+100/(1+D501)^a_t)</f>
        <v/>
      </c>
      <c r="F501">
        <f>CEILING(max_inv/(E501/100),p_den)</f>
        <v/>
      </c>
      <c r="G501">
        <f>F501*E501/100</f>
        <v/>
      </c>
      <c r="H501">
        <f>caja-G501*(1+p_com)</f>
        <v/>
      </c>
      <c r="I501">
        <f>(G501*(1+D501)^a_t+H501*(1+reinv)^a_t)*(1+reinv)^(t_h-a_t)</f>
        <v/>
      </c>
    </row>
    <row r="502">
      <c r="D502" t="n">
        <v>0.125</v>
      </c>
      <c r="E502">
        <f>IF(D502=0,a_cup*a_t+100,a_cup*(1-(1+D502)^(-a_t))/D502+100/(1+D502)^a_t)</f>
        <v/>
      </c>
      <c r="F502">
        <f>CEILING(max_inv/(E502/100),p_den)</f>
        <v/>
      </c>
      <c r="G502">
        <f>F502*E502/100</f>
        <v/>
      </c>
      <c r="H502">
        <f>caja-G502*(1+p_com)</f>
        <v/>
      </c>
      <c r="I502">
        <f>(G502*(1+D502)^a_t+H502*(1+reinv)^a_t)*(1+reinv)^(t_h-a_t)</f>
        <v/>
      </c>
    </row>
    <row r="503">
      <c r="D503" t="n">
        <v>0.12525</v>
      </c>
      <c r="E503">
        <f>IF(D503=0,a_cup*a_t+100,a_cup*(1-(1+D503)^(-a_t))/D503+100/(1+D503)^a_t)</f>
        <v/>
      </c>
      <c r="F503">
        <f>CEILING(max_inv/(E503/100),p_den)</f>
        <v/>
      </c>
      <c r="G503">
        <f>F503*E503/100</f>
        <v/>
      </c>
      <c r="H503">
        <f>caja-G503*(1+p_com)</f>
        <v/>
      </c>
      <c r="I503">
        <f>(G503*(1+D503)^a_t+H503*(1+reinv)^a_t)*(1+reinv)^(t_h-a_t)</f>
        <v/>
      </c>
    </row>
    <row r="504">
      <c r="D504" t="n">
        <v>0.1255</v>
      </c>
      <c r="E504">
        <f>IF(D504=0,a_cup*a_t+100,a_cup*(1-(1+D504)^(-a_t))/D504+100/(1+D504)^a_t)</f>
        <v/>
      </c>
      <c r="F504">
        <f>CEILING(max_inv/(E504/100),p_den)</f>
        <v/>
      </c>
      <c r="G504">
        <f>F504*E504/100</f>
        <v/>
      </c>
      <c r="H504">
        <f>caja-G504*(1+p_com)</f>
        <v/>
      </c>
      <c r="I504">
        <f>(G504*(1+D504)^a_t+H504*(1+reinv)^a_t)*(1+reinv)^(t_h-a_t)</f>
        <v/>
      </c>
    </row>
    <row r="505">
      <c r="D505" t="n">
        <v>0.12575</v>
      </c>
      <c r="E505">
        <f>IF(D505=0,a_cup*a_t+100,a_cup*(1-(1+D505)^(-a_t))/D505+100/(1+D505)^a_t)</f>
        <v/>
      </c>
      <c r="F505">
        <f>CEILING(max_inv/(E505/100),p_den)</f>
        <v/>
      </c>
      <c r="G505">
        <f>F505*E505/100</f>
        <v/>
      </c>
      <c r="H505">
        <f>caja-G505*(1+p_com)</f>
        <v/>
      </c>
      <c r="I505">
        <f>(G505*(1+D505)^a_t+H505*(1+reinv)^a_t)*(1+reinv)^(t_h-a_t)</f>
        <v/>
      </c>
    </row>
    <row r="506">
      <c r="D506" t="n">
        <v>0.126</v>
      </c>
      <c r="E506">
        <f>IF(D506=0,a_cup*a_t+100,a_cup*(1-(1+D506)^(-a_t))/D506+100/(1+D506)^a_t)</f>
        <v/>
      </c>
      <c r="F506">
        <f>CEILING(max_inv/(E506/100),p_den)</f>
        <v/>
      </c>
      <c r="G506">
        <f>F506*E506/100</f>
        <v/>
      </c>
      <c r="H506">
        <f>caja-G506*(1+p_com)</f>
        <v/>
      </c>
      <c r="I506">
        <f>(G506*(1+D506)^a_t+H506*(1+reinv)^a_t)*(1+reinv)^(t_h-a_t)</f>
        <v/>
      </c>
    </row>
    <row r="507">
      <c r="D507" t="n">
        <v>0.12625</v>
      </c>
      <c r="E507">
        <f>IF(D507=0,a_cup*a_t+100,a_cup*(1-(1+D507)^(-a_t))/D507+100/(1+D507)^a_t)</f>
        <v/>
      </c>
      <c r="F507">
        <f>CEILING(max_inv/(E507/100),p_den)</f>
        <v/>
      </c>
      <c r="G507">
        <f>F507*E507/100</f>
        <v/>
      </c>
      <c r="H507">
        <f>caja-G507*(1+p_com)</f>
        <v/>
      </c>
      <c r="I507">
        <f>(G507*(1+D507)^a_t+H507*(1+reinv)^a_t)*(1+reinv)^(t_h-a_t)</f>
        <v/>
      </c>
    </row>
    <row r="508">
      <c r="D508" t="n">
        <v>0.1265</v>
      </c>
      <c r="E508">
        <f>IF(D508=0,a_cup*a_t+100,a_cup*(1-(1+D508)^(-a_t))/D508+100/(1+D508)^a_t)</f>
        <v/>
      </c>
      <c r="F508">
        <f>CEILING(max_inv/(E508/100),p_den)</f>
        <v/>
      </c>
      <c r="G508">
        <f>F508*E508/100</f>
        <v/>
      </c>
      <c r="H508">
        <f>caja-G508*(1+p_com)</f>
        <v/>
      </c>
      <c r="I508">
        <f>(G508*(1+D508)^a_t+H508*(1+reinv)^a_t)*(1+reinv)^(t_h-a_t)</f>
        <v/>
      </c>
    </row>
    <row r="509">
      <c r="D509" t="n">
        <v>0.12675</v>
      </c>
      <c r="E509">
        <f>IF(D509=0,a_cup*a_t+100,a_cup*(1-(1+D509)^(-a_t))/D509+100/(1+D509)^a_t)</f>
        <v/>
      </c>
      <c r="F509">
        <f>CEILING(max_inv/(E509/100),p_den)</f>
        <v/>
      </c>
      <c r="G509">
        <f>F509*E509/100</f>
        <v/>
      </c>
      <c r="H509">
        <f>caja-G509*(1+p_com)</f>
        <v/>
      </c>
      <c r="I509">
        <f>(G509*(1+D509)^a_t+H509*(1+reinv)^a_t)*(1+reinv)^(t_h-a_t)</f>
        <v/>
      </c>
    </row>
    <row r="510">
      <c r="D510" t="n">
        <v>0.127</v>
      </c>
      <c r="E510">
        <f>IF(D510=0,a_cup*a_t+100,a_cup*(1-(1+D510)^(-a_t))/D510+100/(1+D510)^a_t)</f>
        <v/>
      </c>
      <c r="F510">
        <f>CEILING(max_inv/(E510/100),p_den)</f>
        <v/>
      </c>
      <c r="G510">
        <f>F510*E510/100</f>
        <v/>
      </c>
      <c r="H510">
        <f>caja-G510*(1+p_com)</f>
        <v/>
      </c>
      <c r="I510">
        <f>(G510*(1+D510)^a_t+H510*(1+reinv)^a_t)*(1+reinv)^(t_h-a_t)</f>
        <v/>
      </c>
    </row>
    <row r="511">
      <c r="D511" t="n">
        <v>0.12725</v>
      </c>
      <c r="E511">
        <f>IF(D511=0,a_cup*a_t+100,a_cup*(1-(1+D511)^(-a_t))/D511+100/(1+D511)^a_t)</f>
        <v/>
      </c>
      <c r="F511">
        <f>CEILING(max_inv/(E511/100),p_den)</f>
        <v/>
      </c>
      <c r="G511">
        <f>F511*E511/100</f>
        <v/>
      </c>
      <c r="H511">
        <f>caja-G511*(1+p_com)</f>
        <v/>
      </c>
      <c r="I511">
        <f>(G511*(1+D511)^a_t+H511*(1+reinv)^a_t)*(1+reinv)^(t_h-a_t)</f>
        <v/>
      </c>
    </row>
    <row r="512">
      <c r="D512" t="n">
        <v>0.1275</v>
      </c>
      <c r="E512">
        <f>IF(D512=0,a_cup*a_t+100,a_cup*(1-(1+D512)^(-a_t))/D512+100/(1+D512)^a_t)</f>
        <v/>
      </c>
      <c r="F512">
        <f>CEILING(max_inv/(E512/100),p_den)</f>
        <v/>
      </c>
      <c r="G512">
        <f>F512*E512/100</f>
        <v/>
      </c>
      <c r="H512">
        <f>caja-G512*(1+p_com)</f>
        <v/>
      </c>
      <c r="I512">
        <f>(G512*(1+D512)^a_t+H512*(1+reinv)^a_t)*(1+reinv)^(t_h-a_t)</f>
        <v/>
      </c>
    </row>
    <row r="513">
      <c r="D513" t="n">
        <v>0.12775</v>
      </c>
      <c r="E513">
        <f>IF(D513=0,a_cup*a_t+100,a_cup*(1-(1+D513)^(-a_t))/D513+100/(1+D513)^a_t)</f>
        <v/>
      </c>
      <c r="F513">
        <f>CEILING(max_inv/(E513/100),p_den)</f>
        <v/>
      </c>
      <c r="G513">
        <f>F513*E513/100</f>
        <v/>
      </c>
      <c r="H513">
        <f>caja-G513*(1+p_com)</f>
        <v/>
      </c>
      <c r="I513">
        <f>(G513*(1+D513)^a_t+H513*(1+reinv)^a_t)*(1+reinv)^(t_h-a_t)</f>
        <v/>
      </c>
    </row>
    <row r="514">
      <c r="D514" t="n">
        <v>0.128</v>
      </c>
      <c r="E514">
        <f>IF(D514=0,a_cup*a_t+100,a_cup*(1-(1+D514)^(-a_t))/D514+100/(1+D514)^a_t)</f>
        <v/>
      </c>
      <c r="F514">
        <f>CEILING(max_inv/(E514/100),p_den)</f>
        <v/>
      </c>
      <c r="G514">
        <f>F514*E514/100</f>
        <v/>
      </c>
      <c r="H514">
        <f>caja-G514*(1+p_com)</f>
        <v/>
      </c>
      <c r="I514">
        <f>(G514*(1+D514)^a_t+H514*(1+reinv)^a_t)*(1+reinv)^(t_h-a_t)</f>
        <v/>
      </c>
    </row>
    <row r="515">
      <c r="D515" t="n">
        <v>0.12825</v>
      </c>
      <c r="E515">
        <f>IF(D515=0,a_cup*a_t+100,a_cup*(1-(1+D515)^(-a_t))/D515+100/(1+D515)^a_t)</f>
        <v/>
      </c>
      <c r="F515">
        <f>CEILING(max_inv/(E515/100),p_den)</f>
        <v/>
      </c>
      <c r="G515">
        <f>F515*E515/100</f>
        <v/>
      </c>
      <c r="H515">
        <f>caja-G515*(1+p_com)</f>
        <v/>
      </c>
      <c r="I515">
        <f>(G515*(1+D515)^a_t+H515*(1+reinv)^a_t)*(1+reinv)^(t_h-a_t)</f>
        <v/>
      </c>
    </row>
    <row r="516">
      <c r="D516" t="n">
        <v>0.1285</v>
      </c>
      <c r="E516">
        <f>IF(D516=0,a_cup*a_t+100,a_cup*(1-(1+D516)^(-a_t))/D516+100/(1+D516)^a_t)</f>
        <v/>
      </c>
      <c r="F516">
        <f>CEILING(max_inv/(E516/100),p_den)</f>
        <v/>
      </c>
      <c r="G516">
        <f>F516*E516/100</f>
        <v/>
      </c>
      <c r="H516">
        <f>caja-G516*(1+p_com)</f>
        <v/>
      </c>
      <c r="I516">
        <f>(G516*(1+D516)^a_t+H516*(1+reinv)^a_t)*(1+reinv)^(t_h-a_t)</f>
        <v/>
      </c>
    </row>
    <row r="517">
      <c r="D517" t="n">
        <v>0.12875</v>
      </c>
      <c r="E517">
        <f>IF(D517=0,a_cup*a_t+100,a_cup*(1-(1+D517)^(-a_t))/D517+100/(1+D517)^a_t)</f>
        <v/>
      </c>
      <c r="F517">
        <f>CEILING(max_inv/(E517/100),p_den)</f>
        <v/>
      </c>
      <c r="G517">
        <f>F517*E517/100</f>
        <v/>
      </c>
      <c r="H517">
        <f>caja-G517*(1+p_com)</f>
        <v/>
      </c>
      <c r="I517">
        <f>(G517*(1+D517)^a_t+H517*(1+reinv)^a_t)*(1+reinv)^(t_h-a_t)</f>
        <v/>
      </c>
    </row>
    <row r="518">
      <c r="D518" t="n">
        <v>0.129</v>
      </c>
      <c r="E518">
        <f>IF(D518=0,a_cup*a_t+100,a_cup*(1-(1+D518)^(-a_t))/D518+100/(1+D518)^a_t)</f>
        <v/>
      </c>
      <c r="F518">
        <f>CEILING(max_inv/(E518/100),p_den)</f>
        <v/>
      </c>
      <c r="G518">
        <f>F518*E518/100</f>
        <v/>
      </c>
      <c r="H518">
        <f>caja-G518*(1+p_com)</f>
        <v/>
      </c>
      <c r="I518">
        <f>(G518*(1+D518)^a_t+H518*(1+reinv)^a_t)*(1+reinv)^(t_h-a_t)</f>
        <v/>
      </c>
    </row>
    <row r="519">
      <c r="D519" t="n">
        <v>0.12925</v>
      </c>
      <c r="E519">
        <f>IF(D519=0,a_cup*a_t+100,a_cup*(1-(1+D519)^(-a_t))/D519+100/(1+D519)^a_t)</f>
        <v/>
      </c>
      <c r="F519">
        <f>CEILING(max_inv/(E519/100),p_den)</f>
        <v/>
      </c>
      <c r="G519">
        <f>F519*E519/100</f>
        <v/>
      </c>
      <c r="H519">
        <f>caja-G519*(1+p_com)</f>
        <v/>
      </c>
      <c r="I519">
        <f>(G519*(1+D519)^a_t+H519*(1+reinv)^a_t)*(1+reinv)^(t_h-a_t)</f>
        <v/>
      </c>
    </row>
    <row r="520">
      <c r="D520" t="n">
        <v>0.1295</v>
      </c>
      <c r="E520">
        <f>IF(D520=0,a_cup*a_t+100,a_cup*(1-(1+D520)^(-a_t))/D520+100/(1+D520)^a_t)</f>
        <v/>
      </c>
      <c r="F520">
        <f>CEILING(max_inv/(E520/100),p_den)</f>
        <v/>
      </c>
      <c r="G520">
        <f>F520*E520/100</f>
        <v/>
      </c>
      <c r="H520">
        <f>caja-G520*(1+p_com)</f>
        <v/>
      </c>
      <c r="I520">
        <f>(G520*(1+D520)^a_t+H520*(1+reinv)^a_t)*(1+reinv)^(t_h-a_t)</f>
        <v/>
      </c>
    </row>
    <row r="521">
      <c r="D521" t="n">
        <v>0.12975</v>
      </c>
      <c r="E521">
        <f>IF(D521=0,a_cup*a_t+100,a_cup*(1-(1+D521)^(-a_t))/D521+100/(1+D521)^a_t)</f>
        <v/>
      </c>
      <c r="F521">
        <f>CEILING(max_inv/(E521/100),p_den)</f>
        <v/>
      </c>
      <c r="G521">
        <f>F521*E521/100</f>
        <v/>
      </c>
      <c r="H521">
        <f>caja-G521*(1+p_com)</f>
        <v/>
      </c>
      <c r="I521">
        <f>(G521*(1+D521)^a_t+H521*(1+reinv)^a_t)*(1+reinv)^(t_h-a_t)</f>
        <v/>
      </c>
    </row>
    <row r="522">
      <c r="D522" t="n">
        <v>0.13</v>
      </c>
      <c r="E522">
        <f>IF(D522=0,a_cup*a_t+100,a_cup*(1-(1+D522)^(-a_t))/D522+100/(1+D522)^a_t)</f>
        <v/>
      </c>
      <c r="F522">
        <f>CEILING(max_inv/(E522/100),p_den)</f>
        <v/>
      </c>
      <c r="G522">
        <f>F522*E522/100</f>
        <v/>
      </c>
      <c r="H522">
        <f>caja-G522*(1+p_com)</f>
        <v/>
      </c>
      <c r="I522">
        <f>(G522*(1+D522)^a_t+H522*(1+reinv)^a_t)*(1+reinv)^(t_h-a_t)</f>
        <v/>
      </c>
    </row>
    <row r="523">
      <c r="D523" t="n">
        <v>0.13025</v>
      </c>
      <c r="E523">
        <f>IF(D523=0,a_cup*a_t+100,a_cup*(1-(1+D523)^(-a_t))/D523+100/(1+D523)^a_t)</f>
        <v/>
      </c>
      <c r="F523">
        <f>CEILING(max_inv/(E523/100),p_den)</f>
        <v/>
      </c>
      <c r="G523">
        <f>F523*E523/100</f>
        <v/>
      </c>
      <c r="H523">
        <f>caja-G523*(1+p_com)</f>
        <v/>
      </c>
      <c r="I523">
        <f>(G523*(1+D523)^a_t+H523*(1+reinv)^a_t)*(1+reinv)^(t_h-a_t)</f>
        <v/>
      </c>
    </row>
    <row r="524">
      <c r="D524" t="n">
        <v>0.1305</v>
      </c>
      <c r="E524">
        <f>IF(D524=0,a_cup*a_t+100,a_cup*(1-(1+D524)^(-a_t))/D524+100/(1+D524)^a_t)</f>
        <v/>
      </c>
      <c r="F524">
        <f>CEILING(max_inv/(E524/100),p_den)</f>
        <v/>
      </c>
      <c r="G524">
        <f>F524*E524/100</f>
        <v/>
      </c>
      <c r="H524">
        <f>caja-G524*(1+p_com)</f>
        <v/>
      </c>
      <c r="I524">
        <f>(G524*(1+D524)^a_t+H524*(1+reinv)^a_t)*(1+reinv)^(t_h-a_t)</f>
        <v/>
      </c>
    </row>
    <row r="525">
      <c r="D525" t="n">
        <v>0.13075</v>
      </c>
      <c r="E525">
        <f>IF(D525=0,a_cup*a_t+100,a_cup*(1-(1+D525)^(-a_t))/D525+100/(1+D525)^a_t)</f>
        <v/>
      </c>
      <c r="F525">
        <f>CEILING(max_inv/(E525/100),p_den)</f>
        <v/>
      </c>
      <c r="G525">
        <f>F525*E525/100</f>
        <v/>
      </c>
      <c r="H525">
        <f>caja-G525*(1+p_com)</f>
        <v/>
      </c>
      <c r="I525">
        <f>(G525*(1+D525)^a_t+H525*(1+reinv)^a_t)*(1+reinv)^(t_h-a_t)</f>
        <v/>
      </c>
    </row>
    <row r="526">
      <c r="D526" t="n">
        <v>0.131</v>
      </c>
      <c r="E526">
        <f>IF(D526=0,a_cup*a_t+100,a_cup*(1-(1+D526)^(-a_t))/D526+100/(1+D526)^a_t)</f>
        <v/>
      </c>
      <c r="F526">
        <f>CEILING(max_inv/(E526/100),p_den)</f>
        <v/>
      </c>
      <c r="G526">
        <f>F526*E526/100</f>
        <v/>
      </c>
      <c r="H526">
        <f>caja-G526*(1+p_com)</f>
        <v/>
      </c>
      <c r="I526">
        <f>(G526*(1+D526)^a_t+H526*(1+reinv)^a_t)*(1+reinv)^(t_h-a_t)</f>
        <v/>
      </c>
    </row>
    <row r="527">
      <c r="D527" t="n">
        <v>0.13125</v>
      </c>
      <c r="E527">
        <f>IF(D527=0,a_cup*a_t+100,a_cup*(1-(1+D527)^(-a_t))/D527+100/(1+D527)^a_t)</f>
        <v/>
      </c>
      <c r="F527">
        <f>CEILING(max_inv/(E527/100),p_den)</f>
        <v/>
      </c>
      <c r="G527">
        <f>F527*E527/100</f>
        <v/>
      </c>
      <c r="H527">
        <f>caja-G527*(1+p_com)</f>
        <v/>
      </c>
      <c r="I527">
        <f>(G527*(1+D527)^a_t+H527*(1+reinv)^a_t)*(1+reinv)^(t_h-a_t)</f>
        <v/>
      </c>
    </row>
    <row r="528">
      <c r="D528" t="n">
        <v>0.1315</v>
      </c>
      <c r="E528">
        <f>IF(D528=0,a_cup*a_t+100,a_cup*(1-(1+D528)^(-a_t))/D528+100/(1+D528)^a_t)</f>
        <v/>
      </c>
      <c r="F528">
        <f>CEILING(max_inv/(E528/100),p_den)</f>
        <v/>
      </c>
      <c r="G528">
        <f>F528*E528/100</f>
        <v/>
      </c>
      <c r="H528">
        <f>caja-G528*(1+p_com)</f>
        <v/>
      </c>
      <c r="I528">
        <f>(G528*(1+D528)^a_t+H528*(1+reinv)^a_t)*(1+reinv)^(t_h-a_t)</f>
        <v/>
      </c>
    </row>
    <row r="529">
      <c r="D529" t="n">
        <v>0.13175</v>
      </c>
      <c r="E529">
        <f>IF(D529=0,a_cup*a_t+100,a_cup*(1-(1+D529)^(-a_t))/D529+100/(1+D529)^a_t)</f>
        <v/>
      </c>
      <c r="F529">
        <f>CEILING(max_inv/(E529/100),p_den)</f>
        <v/>
      </c>
      <c r="G529">
        <f>F529*E529/100</f>
        <v/>
      </c>
      <c r="H529">
        <f>caja-G529*(1+p_com)</f>
        <v/>
      </c>
      <c r="I529">
        <f>(G529*(1+D529)^a_t+H529*(1+reinv)^a_t)*(1+reinv)^(t_h-a_t)</f>
        <v/>
      </c>
    </row>
    <row r="530">
      <c r="D530" t="n">
        <v>0.132</v>
      </c>
      <c r="E530">
        <f>IF(D530=0,a_cup*a_t+100,a_cup*(1-(1+D530)^(-a_t))/D530+100/(1+D530)^a_t)</f>
        <v/>
      </c>
      <c r="F530">
        <f>CEILING(max_inv/(E530/100),p_den)</f>
        <v/>
      </c>
      <c r="G530">
        <f>F530*E530/100</f>
        <v/>
      </c>
      <c r="H530">
        <f>caja-G530*(1+p_com)</f>
        <v/>
      </c>
      <c r="I530">
        <f>(G530*(1+D530)^a_t+H530*(1+reinv)^a_t)*(1+reinv)^(t_h-a_t)</f>
        <v/>
      </c>
    </row>
    <row r="531">
      <c r="D531" t="n">
        <v>0.13225</v>
      </c>
      <c r="E531">
        <f>IF(D531=0,a_cup*a_t+100,a_cup*(1-(1+D531)^(-a_t))/D531+100/(1+D531)^a_t)</f>
        <v/>
      </c>
      <c r="F531">
        <f>CEILING(max_inv/(E531/100),p_den)</f>
        <v/>
      </c>
      <c r="G531">
        <f>F531*E531/100</f>
        <v/>
      </c>
      <c r="H531">
        <f>caja-G531*(1+p_com)</f>
        <v/>
      </c>
      <c r="I531">
        <f>(G531*(1+D531)^a_t+H531*(1+reinv)^a_t)*(1+reinv)^(t_h-a_t)</f>
        <v/>
      </c>
    </row>
    <row r="532">
      <c r="D532" t="n">
        <v>0.1325</v>
      </c>
      <c r="E532">
        <f>IF(D532=0,a_cup*a_t+100,a_cup*(1-(1+D532)^(-a_t))/D532+100/(1+D532)^a_t)</f>
        <v/>
      </c>
      <c r="F532">
        <f>CEILING(max_inv/(E532/100),p_den)</f>
        <v/>
      </c>
      <c r="G532">
        <f>F532*E532/100</f>
        <v/>
      </c>
      <c r="H532">
        <f>caja-G532*(1+p_com)</f>
        <v/>
      </c>
      <c r="I532">
        <f>(G532*(1+D532)^a_t+H532*(1+reinv)^a_t)*(1+reinv)^(t_h-a_t)</f>
        <v/>
      </c>
    </row>
    <row r="533">
      <c r="D533" t="n">
        <v>0.13275</v>
      </c>
      <c r="E533">
        <f>IF(D533=0,a_cup*a_t+100,a_cup*(1-(1+D533)^(-a_t))/D533+100/(1+D533)^a_t)</f>
        <v/>
      </c>
      <c r="F533">
        <f>CEILING(max_inv/(E533/100),p_den)</f>
        <v/>
      </c>
      <c r="G533">
        <f>F533*E533/100</f>
        <v/>
      </c>
      <c r="H533">
        <f>caja-G533*(1+p_com)</f>
        <v/>
      </c>
      <c r="I533">
        <f>(G533*(1+D533)^a_t+H533*(1+reinv)^a_t)*(1+reinv)^(t_h-a_t)</f>
        <v/>
      </c>
    </row>
    <row r="534">
      <c r="D534" t="n">
        <v>0.133</v>
      </c>
      <c r="E534">
        <f>IF(D534=0,a_cup*a_t+100,a_cup*(1-(1+D534)^(-a_t))/D534+100/(1+D534)^a_t)</f>
        <v/>
      </c>
      <c r="F534">
        <f>CEILING(max_inv/(E534/100),p_den)</f>
        <v/>
      </c>
      <c r="G534">
        <f>F534*E534/100</f>
        <v/>
      </c>
      <c r="H534">
        <f>caja-G534*(1+p_com)</f>
        <v/>
      </c>
      <c r="I534">
        <f>(G534*(1+D534)^a_t+H534*(1+reinv)^a_t)*(1+reinv)^(t_h-a_t)</f>
        <v/>
      </c>
    </row>
    <row r="535">
      <c r="D535" t="n">
        <v>0.13325</v>
      </c>
      <c r="E535">
        <f>IF(D535=0,a_cup*a_t+100,a_cup*(1-(1+D535)^(-a_t))/D535+100/(1+D535)^a_t)</f>
        <v/>
      </c>
      <c r="F535">
        <f>CEILING(max_inv/(E535/100),p_den)</f>
        <v/>
      </c>
      <c r="G535">
        <f>F535*E535/100</f>
        <v/>
      </c>
      <c r="H535">
        <f>caja-G535*(1+p_com)</f>
        <v/>
      </c>
      <c r="I535">
        <f>(G535*(1+D535)^a_t+H535*(1+reinv)^a_t)*(1+reinv)^(t_h-a_t)</f>
        <v/>
      </c>
    </row>
    <row r="536">
      <c r="D536" t="n">
        <v>0.1335</v>
      </c>
      <c r="E536">
        <f>IF(D536=0,a_cup*a_t+100,a_cup*(1-(1+D536)^(-a_t))/D536+100/(1+D536)^a_t)</f>
        <v/>
      </c>
      <c r="F536">
        <f>CEILING(max_inv/(E536/100),p_den)</f>
        <v/>
      </c>
      <c r="G536">
        <f>F536*E536/100</f>
        <v/>
      </c>
      <c r="H536">
        <f>caja-G536*(1+p_com)</f>
        <v/>
      </c>
      <c r="I536">
        <f>(G536*(1+D536)^a_t+H536*(1+reinv)^a_t)*(1+reinv)^(t_h-a_t)</f>
        <v/>
      </c>
    </row>
    <row r="537">
      <c r="D537" t="n">
        <v>0.13375</v>
      </c>
      <c r="E537">
        <f>IF(D537=0,a_cup*a_t+100,a_cup*(1-(1+D537)^(-a_t))/D537+100/(1+D537)^a_t)</f>
        <v/>
      </c>
      <c r="F537">
        <f>CEILING(max_inv/(E537/100),p_den)</f>
        <v/>
      </c>
      <c r="G537">
        <f>F537*E537/100</f>
        <v/>
      </c>
      <c r="H537">
        <f>caja-G537*(1+p_com)</f>
        <v/>
      </c>
      <c r="I537">
        <f>(G537*(1+D537)^a_t+H537*(1+reinv)^a_t)*(1+reinv)^(t_h-a_t)</f>
        <v/>
      </c>
    </row>
    <row r="538">
      <c r="D538" t="n">
        <v>0.134</v>
      </c>
      <c r="E538">
        <f>IF(D538=0,a_cup*a_t+100,a_cup*(1-(1+D538)^(-a_t))/D538+100/(1+D538)^a_t)</f>
        <v/>
      </c>
      <c r="F538">
        <f>CEILING(max_inv/(E538/100),p_den)</f>
        <v/>
      </c>
      <c r="G538">
        <f>F538*E538/100</f>
        <v/>
      </c>
      <c r="H538">
        <f>caja-G538*(1+p_com)</f>
        <v/>
      </c>
      <c r="I538">
        <f>(G538*(1+D538)^a_t+H538*(1+reinv)^a_t)*(1+reinv)^(t_h-a_t)</f>
        <v/>
      </c>
    </row>
    <row r="539">
      <c r="D539" t="n">
        <v>0.13425</v>
      </c>
      <c r="E539">
        <f>IF(D539=0,a_cup*a_t+100,a_cup*(1-(1+D539)^(-a_t))/D539+100/(1+D539)^a_t)</f>
        <v/>
      </c>
      <c r="F539">
        <f>CEILING(max_inv/(E539/100),p_den)</f>
        <v/>
      </c>
      <c r="G539">
        <f>F539*E539/100</f>
        <v/>
      </c>
      <c r="H539">
        <f>caja-G539*(1+p_com)</f>
        <v/>
      </c>
      <c r="I539">
        <f>(G539*(1+D539)^a_t+H539*(1+reinv)^a_t)*(1+reinv)^(t_h-a_t)</f>
        <v/>
      </c>
    </row>
    <row r="540">
      <c r="D540" t="n">
        <v>0.1345</v>
      </c>
      <c r="E540">
        <f>IF(D540=0,a_cup*a_t+100,a_cup*(1-(1+D540)^(-a_t))/D540+100/(1+D540)^a_t)</f>
        <v/>
      </c>
      <c r="F540">
        <f>CEILING(max_inv/(E540/100),p_den)</f>
        <v/>
      </c>
      <c r="G540">
        <f>F540*E540/100</f>
        <v/>
      </c>
      <c r="H540">
        <f>caja-G540*(1+p_com)</f>
        <v/>
      </c>
      <c r="I540">
        <f>(G540*(1+D540)^a_t+H540*(1+reinv)^a_t)*(1+reinv)^(t_h-a_t)</f>
        <v/>
      </c>
    </row>
    <row r="541">
      <c r="D541" t="n">
        <v>0.13475</v>
      </c>
      <c r="E541">
        <f>IF(D541=0,a_cup*a_t+100,a_cup*(1-(1+D541)^(-a_t))/D541+100/(1+D541)^a_t)</f>
        <v/>
      </c>
      <c r="F541">
        <f>CEILING(max_inv/(E541/100),p_den)</f>
        <v/>
      </c>
      <c r="G541">
        <f>F541*E541/100</f>
        <v/>
      </c>
      <c r="H541">
        <f>caja-G541*(1+p_com)</f>
        <v/>
      </c>
      <c r="I541">
        <f>(G541*(1+D541)^a_t+H541*(1+reinv)^a_t)*(1+reinv)^(t_h-a_t)</f>
        <v/>
      </c>
    </row>
    <row r="542">
      <c r="D542" t="n">
        <v>0.135</v>
      </c>
      <c r="E542">
        <f>IF(D542=0,a_cup*a_t+100,a_cup*(1-(1+D542)^(-a_t))/D542+100/(1+D542)^a_t)</f>
        <v/>
      </c>
      <c r="F542">
        <f>CEILING(max_inv/(E542/100),p_den)</f>
        <v/>
      </c>
      <c r="G542">
        <f>F542*E542/100</f>
        <v/>
      </c>
      <c r="H542">
        <f>caja-G542*(1+p_com)</f>
        <v/>
      </c>
      <c r="I542">
        <f>(G542*(1+D542)^a_t+H542*(1+reinv)^a_t)*(1+reinv)^(t_h-a_t)</f>
        <v/>
      </c>
    </row>
    <row r="543">
      <c r="D543" t="n">
        <v>0.13525</v>
      </c>
      <c r="E543">
        <f>IF(D543=0,a_cup*a_t+100,a_cup*(1-(1+D543)^(-a_t))/D543+100/(1+D543)^a_t)</f>
        <v/>
      </c>
      <c r="F543">
        <f>CEILING(max_inv/(E543/100),p_den)</f>
        <v/>
      </c>
      <c r="G543">
        <f>F543*E543/100</f>
        <v/>
      </c>
      <c r="H543">
        <f>caja-G543*(1+p_com)</f>
        <v/>
      </c>
      <c r="I543">
        <f>(G543*(1+D543)^a_t+H543*(1+reinv)^a_t)*(1+reinv)^(t_h-a_t)</f>
        <v/>
      </c>
    </row>
    <row r="544">
      <c r="D544" t="n">
        <v>0.1355</v>
      </c>
      <c r="E544">
        <f>IF(D544=0,a_cup*a_t+100,a_cup*(1-(1+D544)^(-a_t))/D544+100/(1+D544)^a_t)</f>
        <v/>
      </c>
      <c r="F544">
        <f>CEILING(max_inv/(E544/100),p_den)</f>
        <v/>
      </c>
      <c r="G544">
        <f>F544*E544/100</f>
        <v/>
      </c>
      <c r="H544">
        <f>caja-G544*(1+p_com)</f>
        <v/>
      </c>
      <c r="I544">
        <f>(G544*(1+D544)^a_t+H544*(1+reinv)^a_t)*(1+reinv)^(t_h-a_t)</f>
        <v/>
      </c>
    </row>
    <row r="545">
      <c r="D545" t="n">
        <v>0.13575</v>
      </c>
      <c r="E545">
        <f>IF(D545=0,a_cup*a_t+100,a_cup*(1-(1+D545)^(-a_t))/D545+100/(1+D545)^a_t)</f>
        <v/>
      </c>
      <c r="F545">
        <f>CEILING(max_inv/(E545/100),p_den)</f>
        <v/>
      </c>
      <c r="G545">
        <f>F545*E545/100</f>
        <v/>
      </c>
      <c r="H545">
        <f>caja-G545*(1+p_com)</f>
        <v/>
      </c>
      <c r="I545">
        <f>(G545*(1+D545)^a_t+H545*(1+reinv)^a_t)*(1+reinv)^(t_h-a_t)</f>
        <v/>
      </c>
    </row>
    <row r="546">
      <c r="D546" t="n">
        <v>0.136</v>
      </c>
      <c r="E546">
        <f>IF(D546=0,a_cup*a_t+100,a_cup*(1-(1+D546)^(-a_t))/D546+100/(1+D546)^a_t)</f>
        <v/>
      </c>
      <c r="F546">
        <f>CEILING(max_inv/(E546/100),p_den)</f>
        <v/>
      </c>
      <c r="G546">
        <f>F546*E546/100</f>
        <v/>
      </c>
      <c r="H546">
        <f>caja-G546*(1+p_com)</f>
        <v/>
      </c>
      <c r="I546">
        <f>(G546*(1+D546)^a_t+H546*(1+reinv)^a_t)*(1+reinv)^(t_h-a_t)</f>
        <v/>
      </c>
    </row>
    <row r="547">
      <c r="D547" t="n">
        <v>0.13625</v>
      </c>
      <c r="E547">
        <f>IF(D547=0,a_cup*a_t+100,a_cup*(1-(1+D547)^(-a_t))/D547+100/(1+D547)^a_t)</f>
        <v/>
      </c>
      <c r="F547">
        <f>CEILING(max_inv/(E547/100),p_den)</f>
        <v/>
      </c>
      <c r="G547">
        <f>F547*E547/100</f>
        <v/>
      </c>
      <c r="H547">
        <f>caja-G547*(1+p_com)</f>
        <v/>
      </c>
      <c r="I547">
        <f>(G547*(1+D547)^a_t+H547*(1+reinv)^a_t)*(1+reinv)^(t_h-a_t)</f>
        <v/>
      </c>
    </row>
    <row r="548">
      <c r="D548" t="n">
        <v>0.1365</v>
      </c>
      <c r="E548">
        <f>IF(D548=0,a_cup*a_t+100,a_cup*(1-(1+D548)^(-a_t))/D548+100/(1+D548)^a_t)</f>
        <v/>
      </c>
      <c r="F548">
        <f>CEILING(max_inv/(E548/100),p_den)</f>
        <v/>
      </c>
      <c r="G548">
        <f>F548*E548/100</f>
        <v/>
      </c>
      <c r="H548">
        <f>caja-G548*(1+p_com)</f>
        <v/>
      </c>
      <c r="I548">
        <f>(G548*(1+D548)^a_t+H548*(1+reinv)^a_t)*(1+reinv)^(t_h-a_t)</f>
        <v/>
      </c>
    </row>
    <row r="549">
      <c r="D549" t="n">
        <v>0.13675</v>
      </c>
      <c r="E549">
        <f>IF(D549=0,a_cup*a_t+100,a_cup*(1-(1+D549)^(-a_t))/D549+100/(1+D549)^a_t)</f>
        <v/>
      </c>
      <c r="F549">
        <f>CEILING(max_inv/(E549/100),p_den)</f>
        <v/>
      </c>
      <c r="G549">
        <f>F549*E549/100</f>
        <v/>
      </c>
      <c r="H549">
        <f>caja-G549*(1+p_com)</f>
        <v/>
      </c>
      <c r="I549">
        <f>(G549*(1+D549)^a_t+H549*(1+reinv)^a_t)*(1+reinv)^(t_h-a_t)</f>
        <v/>
      </c>
    </row>
    <row r="550">
      <c r="D550" t="n">
        <v>0.137</v>
      </c>
      <c r="E550">
        <f>IF(D550=0,a_cup*a_t+100,a_cup*(1-(1+D550)^(-a_t))/D550+100/(1+D550)^a_t)</f>
        <v/>
      </c>
      <c r="F550">
        <f>CEILING(max_inv/(E550/100),p_den)</f>
        <v/>
      </c>
      <c r="G550">
        <f>F550*E550/100</f>
        <v/>
      </c>
      <c r="H550">
        <f>caja-G550*(1+p_com)</f>
        <v/>
      </c>
      <c r="I550">
        <f>(G550*(1+D550)^a_t+H550*(1+reinv)^a_t)*(1+reinv)^(t_h-a_t)</f>
        <v/>
      </c>
    </row>
    <row r="551">
      <c r="D551" t="n">
        <v>0.13725</v>
      </c>
      <c r="E551">
        <f>IF(D551=0,a_cup*a_t+100,a_cup*(1-(1+D551)^(-a_t))/D551+100/(1+D551)^a_t)</f>
        <v/>
      </c>
      <c r="F551">
        <f>CEILING(max_inv/(E551/100),p_den)</f>
        <v/>
      </c>
      <c r="G551">
        <f>F551*E551/100</f>
        <v/>
      </c>
      <c r="H551">
        <f>caja-G551*(1+p_com)</f>
        <v/>
      </c>
      <c r="I551">
        <f>(G551*(1+D551)^a_t+H551*(1+reinv)^a_t)*(1+reinv)^(t_h-a_t)</f>
        <v/>
      </c>
    </row>
    <row r="552">
      <c r="D552" t="n">
        <v>0.1375</v>
      </c>
      <c r="E552">
        <f>IF(D552=0,a_cup*a_t+100,a_cup*(1-(1+D552)^(-a_t))/D552+100/(1+D552)^a_t)</f>
        <v/>
      </c>
      <c r="F552">
        <f>CEILING(max_inv/(E552/100),p_den)</f>
        <v/>
      </c>
      <c r="G552">
        <f>F552*E552/100</f>
        <v/>
      </c>
      <c r="H552">
        <f>caja-G552*(1+p_com)</f>
        <v/>
      </c>
      <c r="I552">
        <f>(G552*(1+D552)^a_t+H552*(1+reinv)^a_t)*(1+reinv)^(t_h-a_t)</f>
        <v/>
      </c>
    </row>
    <row r="553">
      <c r="D553" t="n">
        <v>0.13775</v>
      </c>
      <c r="E553">
        <f>IF(D553=0,a_cup*a_t+100,a_cup*(1-(1+D553)^(-a_t))/D553+100/(1+D553)^a_t)</f>
        <v/>
      </c>
      <c r="F553">
        <f>CEILING(max_inv/(E553/100),p_den)</f>
        <v/>
      </c>
      <c r="G553">
        <f>F553*E553/100</f>
        <v/>
      </c>
      <c r="H553">
        <f>caja-G553*(1+p_com)</f>
        <v/>
      </c>
      <c r="I553">
        <f>(G553*(1+D553)^a_t+H553*(1+reinv)^a_t)*(1+reinv)^(t_h-a_t)</f>
        <v/>
      </c>
    </row>
    <row r="554">
      <c r="D554" t="n">
        <v>0.138</v>
      </c>
      <c r="E554">
        <f>IF(D554=0,a_cup*a_t+100,a_cup*(1-(1+D554)^(-a_t))/D554+100/(1+D554)^a_t)</f>
        <v/>
      </c>
      <c r="F554">
        <f>CEILING(max_inv/(E554/100),p_den)</f>
        <v/>
      </c>
      <c r="G554">
        <f>F554*E554/100</f>
        <v/>
      </c>
      <c r="H554">
        <f>caja-G554*(1+p_com)</f>
        <v/>
      </c>
      <c r="I554">
        <f>(G554*(1+D554)^a_t+H554*(1+reinv)^a_t)*(1+reinv)^(t_h-a_t)</f>
        <v/>
      </c>
    </row>
    <row r="555">
      <c r="D555" t="n">
        <v>0.13825</v>
      </c>
      <c r="E555">
        <f>IF(D555=0,a_cup*a_t+100,a_cup*(1-(1+D555)^(-a_t))/D555+100/(1+D555)^a_t)</f>
        <v/>
      </c>
      <c r="F555">
        <f>CEILING(max_inv/(E555/100),p_den)</f>
        <v/>
      </c>
      <c r="G555">
        <f>F555*E555/100</f>
        <v/>
      </c>
      <c r="H555">
        <f>caja-G555*(1+p_com)</f>
        <v/>
      </c>
      <c r="I555">
        <f>(G555*(1+D555)^a_t+H555*(1+reinv)^a_t)*(1+reinv)^(t_h-a_t)</f>
        <v/>
      </c>
    </row>
    <row r="556">
      <c r="D556" t="n">
        <v>0.1385</v>
      </c>
      <c r="E556">
        <f>IF(D556=0,a_cup*a_t+100,a_cup*(1-(1+D556)^(-a_t))/D556+100/(1+D556)^a_t)</f>
        <v/>
      </c>
      <c r="F556">
        <f>CEILING(max_inv/(E556/100),p_den)</f>
        <v/>
      </c>
      <c r="G556">
        <f>F556*E556/100</f>
        <v/>
      </c>
      <c r="H556">
        <f>caja-G556*(1+p_com)</f>
        <v/>
      </c>
      <c r="I556">
        <f>(G556*(1+D556)^a_t+H556*(1+reinv)^a_t)*(1+reinv)^(t_h-a_t)</f>
        <v/>
      </c>
    </row>
    <row r="557">
      <c r="D557" t="n">
        <v>0.13875</v>
      </c>
      <c r="E557">
        <f>IF(D557=0,a_cup*a_t+100,a_cup*(1-(1+D557)^(-a_t))/D557+100/(1+D557)^a_t)</f>
        <v/>
      </c>
      <c r="F557">
        <f>CEILING(max_inv/(E557/100),p_den)</f>
        <v/>
      </c>
      <c r="G557">
        <f>F557*E557/100</f>
        <v/>
      </c>
      <c r="H557">
        <f>caja-G557*(1+p_com)</f>
        <v/>
      </c>
      <c r="I557">
        <f>(G557*(1+D557)^a_t+H557*(1+reinv)^a_t)*(1+reinv)^(t_h-a_t)</f>
        <v/>
      </c>
    </row>
    <row r="558">
      <c r="D558" t="n">
        <v>0.139</v>
      </c>
      <c r="E558">
        <f>IF(D558=0,a_cup*a_t+100,a_cup*(1-(1+D558)^(-a_t))/D558+100/(1+D558)^a_t)</f>
        <v/>
      </c>
      <c r="F558">
        <f>CEILING(max_inv/(E558/100),p_den)</f>
        <v/>
      </c>
      <c r="G558">
        <f>F558*E558/100</f>
        <v/>
      </c>
      <c r="H558">
        <f>caja-G558*(1+p_com)</f>
        <v/>
      </c>
      <c r="I558">
        <f>(G558*(1+D558)^a_t+H558*(1+reinv)^a_t)*(1+reinv)^(t_h-a_t)</f>
        <v/>
      </c>
    </row>
    <row r="559">
      <c r="D559" t="n">
        <v>0.13925</v>
      </c>
      <c r="E559">
        <f>IF(D559=0,a_cup*a_t+100,a_cup*(1-(1+D559)^(-a_t))/D559+100/(1+D559)^a_t)</f>
        <v/>
      </c>
      <c r="F559">
        <f>CEILING(max_inv/(E559/100),p_den)</f>
        <v/>
      </c>
      <c r="G559">
        <f>F559*E559/100</f>
        <v/>
      </c>
      <c r="H559">
        <f>caja-G559*(1+p_com)</f>
        <v/>
      </c>
      <c r="I559">
        <f>(G559*(1+D559)^a_t+H559*(1+reinv)^a_t)*(1+reinv)^(t_h-a_t)</f>
        <v/>
      </c>
    </row>
    <row r="560">
      <c r="D560" t="n">
        <v>0.1395</v>
      </c>
      <c r="E560">
        <f>IF(D560=0,a_cup*a_t+100,a_cup*(1-(1+D560)^(-a_t))/D560+100/(1+D560)^a_t)</f>
        <v/>
      </c>
      <c r="F560">
        <f>CEILING(max_inv/(E560/100),p_den)</f>
        <v/>
      </c>
      <c r="G560">
        <f>F560*E560/100</f>
        <v/>
      </c>
      <c r="H560">
        <f>caja-G560*(1+p_com)</f>
        <v/>
      </c>
      <c r="I560">
        <f>(G560*(1+D560)^a_t+H560*(1+reinv)^a_t)*(1+reinv)^(t_h-a_t)</f>
        <v/>
      </c>
    </row>
    <row r="561">
      <c r="D561" t="n">
        <v>0.13975</v>
      </c>
      <c r="E561">
        <f>IF(D561=0,a_cup*a_t+100,a_cup*(1-(1+D561)^(-a_t))/D561+100/(1+D561)^a_t)</f>
        <v/>
      </c>
      <c r="F561">
        <f>CEILING(max_inv/(E561/100),p_den)</f>
        <v/>
      </c>
      <c r="G561">
        <f>F561*E561/100</f>
        <v/>
      </c>
      <c r="H561">
        <f>caja-G561*(1+p_com)</f>
        <v/>
      </c>
      <c r="I561">
        <f>(G561*(1+D561)^a_t+H561*(1+reinv)^a_t)*(1+reinv)^(t_h-a_t)</f>
        <v/>
      </c>
    </row>
    <row r="562">
      <c r="D562" t="n">
        <v>0.14</v>
      </c>
      <c r="E562">
        <f>IF(D562=0,a_cup*a_t+100,a_cup*(1-(1+D562)^(-a_t))/D562+100/(1+D562)^a_t)</f>
        <v/>
      </c>
      <c r="F562">
        <f>CEILING(max_inv/(E562/100),p_den)</f>
        <v/>
      </c>
      <c r="G562">
        <f>F562*E562/100</f>
        <v/>
      </c>
      <c r="H562">
        <f>caja-G562*(1+p_com)</f>
        <v/>
      </c>
      <c r="I562">
        <f>(G562*(1+D562)^a_t+H562*(1+reinv)^a_t)*(1+reinv)^(t_h-a_t)</f>
        <v/>
      </c>
    </row>
    <row r="563">
      <c r="D563" t="n">
        <v>0.14025</v>
      </c>
      <c r="E563">
        <f>IF(D563=0,a_cup*a_t+100,a_cup*(1-(1+D563)^(-a_t))/D563+100/(1+D563)^a_t)</f>
        <v/>
      </c>
      <c r="F563">
        <f>CEILING(max_inv/(E563/100),p_den)</f>
        <v/>
      </c>
      <c r="G563">
        <f>F563*E563/100</f>
        <v/>
      </c>
      <c r="H563">
        <f>caja-G563*(1+p_com)</f>
        <v/>
      </c>
      <c r="I563">
        <f>(G563*(1+D563)^a_t+H563*(1+reinv)^a_t)*(1+reinv)^(t_h-a_t)</f>
        <v/>
      </c>
    </row>
    <row r="564">
      <c r="D564" t="n">
        <v>0.1405</v>
      </c>
      <c r="E564">
        <f>IF(D564=0,a_cup*a_t+100,a_cup*(1-(1+D564)^(-a_t))/D564+100/(1+D564)^a_t)</f>
        <v/>
      </c>
      <c r="F564">
        <f>CEILING(max_inv/(E564/100),p_den)</f>
        <v/>
      </c>
      <c r="G564">
        <f>F564*E564/100</f>
        <v/>
      </c>
      <c r="H564">
        <f>caja-G564*(1+p_com)</f>
        <v/>
      </c>
      <c r="I564">
        <f>(G564*(1+D564)^a_t+H564*(1+reinv)^a_t)*(1+reinv)^(t_h-a_t)</f>
        <v/>
      </c>
    </row>
    <row r="565">
      <c r="D565" t="n">
        <v>0.14075</v>
      </c>
      <c r="E565">
        <f>IF(D565=0,a_cup*a_t+100,a_cup*(1-(1+D565)^(-a_t))/D565+100/(1+D565)^a_t)</f>
        <v/>
      </c>
      <c r="F565">
        <f>CEILING(max_inv/(E565/100),p_den)</f>
        <v/>
      </c>
      <c r="G565">
        <f>F565*E565/100</f>
        <v/>
      </c>
      <c r="H565">
        <f>caja-G565*(1+p_com)</f>
        <v/>
      </c>
      <c r="I565">
        <f>(G565*(1+D565)^a_t+H565*(1+reinv)^a_t)*(1+reinv)^(t_h-a_t)</f>
        <v/>
      </c>
    </row>
    <row r="566">
      <c r="D566" t="n">
        <v>0.141</v>
      </c>
      <c r="E566">
        <f>IF(D566=0,a_cup*a_t+100,a_cup*(1-(1+D566)^(-a_t))/D566+100/(1+D566)^a_t)</f>
        <v/>
      </c>
      <c r="F566">
        <f>CEILING(max_inv/(E566/100),p_den)</f>
        <v/>
      </c>
      <c r="G566">
        <f>F566*E566/100</f>
        <v/>
      </c>
      <c r="H566">
        <f>caja-G566*(1+p_com)</f>
        <v/>
      </c>
      <c r="I566">
        <f>(G566*(1+D566)^a_t+H566*(1+reinv)^a_t)*(1+reinv)^(t_h-a_t)</f>
        <v/>
      </c>
    </row>
    <row r="567">
      <c r="D567" t="n">
        <v>0.14125</v>
      </c>
      <c r="E567">
        <f>IF(D567=0,a_cup*a_t+100,a_cup*(1-(1+D567)^(-a_t))/D567+100/(1+D567)^a_t)</f>
        <v/>
      </c>
      <c r="F567">
        <f>CEILING(max_inv/(E567/100),p_den)</f>
        <v/>
      </c>
      <c r="G567">
        <f>F567*E567/100</f>
        <v/>
      </c>
      <c r="H567">
        <f>caja-G567*(1+p_com)</f>
        <v/>
      </c>
      <c r="I567">
        <f>(G567*(1+D567)^a_t+H567*(1+reinv)^a_t)*(1+reinv)^(t_h-a_t)</f>
        <v/>
      </c>
    </row>
    <row r="568">
      <c r="D568" t="n">
        <v>0.1415</v>
      </c>
      <c r="E568">
        <f>IF(D568=0,a_cup*a_t+100,a_cup*(1-(1+D568)^(-a_t))/D568+100/(1+D568)^a_t)</f>
        <v/>
      </c>
      <c r="F568">
        <f>CEILING(max_inv/(E568/100),p_den)</f>
        <v/>
      </c>
      <c r="G568">
        <f>F568*E568/100</f>
        <v/>
      </c>
      <c r="H568">
        <f>caja-G568*(1+p_com)</f>
        <v/>
      </c>
      <c r="I568">
        <f>(G568*(1+D568)^a_t+H568*(1+reinv)^a_t)*(1+reinv)^(t_h-a_t)</f>
        <v/>
      </c>
    </row>
    <row r="569">
      <c r="D569" t="n">
        <v>0.14175</v>
      </c>
      <c r="E569">
        <f>IF(D569=0,a_cup*a_t+100,a_cup*(1-(1+D569)^(-a_t))/D569+100/(1+D569)^a_t)</f>
        <v/>
      </c>
      <c r="F569">
        <f>CEILING(max_inv/(E569/100),p_den)</f>
        <v/>
      </c>
      <c r="G569">
        <f>F569*E569/100</f>
        <v/>
      </c>
      <c r="H569">
        <f>caja-G569*(1+p_com)</f>
        <v/>
      </c>
      <c r="I569">
        <f>(G569*(1+D569)^a_t+H569*(1+reinv)^a_t)*(1+reinv)^(t_h-a_t)</f>
        <v/>
      </c>
    </row>
    <row r="570">
      <c r="D570" t="n">
        <v>0.142</v>
      </c>
      <c r="E570">
        <f>IF(D570=0,a_cup*a_t+100,a_cup*(1-(1+D570)^(-a_t))/D570+100/(1+D570)^a_t)</f>
        <v/>
      </c>
      <c r="F570">
        <f>CEILING(max_inv/(E570/100),p_den)</f>
        <v/>
      </c>
      <c r="G570">
        <f>F570*E570/100</f>
        <v/>
      </c>
      <c r="H570">
        <f>caja-G570*(1+p_com)</f>
        <v/>
      </c>
      <c r="I570">
        <f>(G570*(1+D570)^a_t+H570*(1+reinv)^a_t)*(1+reinv)^(t_h-a_t)</f>
        <v/>
      </c>
    </row>
    <row r="571">
      <c r="D571" t="n">
        <v>0.14225</v>
      </c>
      <c r="E571">
        <f>IF(D571=0,a_cup*a_t+100,a_cup*(1-(1+D571)^(-a_t))/D571+100/(1+D571)^a_t)</f>
        <v/>
      </c>
      <c r="F571">
        <f>CEILING(max_inv/(E571/100),p_den)</f>
        <v/>
      </c>
      <c r="G571">
        <f>F571*E571/100</f>
        <v/>
      </c>
      <c r="H571">
        <f>caja-G571*(1+p_com)</f>
        <v/>
      </c>
      <c r="I571">
        <f>(G571*(1+D571)^a_t+H571*(1+reinv)^a_t)*(1+reinv)^(t_h-a_t)</f>
        <v/>
      </c>
    </row>
    <row r="572">
      <c r="D572" t="n">
        <v>0.1425</v>
      </c>
      <c r="E572">
        <f>IF(D572=0,a_cup*a_t+100,a_cup*(1-(1+D572)^(-a_t))/D572+100/(1+D572)^a_t)</f>
        <v/>
      </c>
      <c r="F572">
        <f>CEILING(max_inv/(E572/100),p_den)</f>
        <v/>
      </c>
      <c r="G572">
        <f>F572*E572/100</f>
        <v/>
      </c>
      <c r="H572">
        <f>caja-G572*(1+p_com)</f>
        <v/>
      </c>
      <c r="I572">
        <f>(G572*(1+D572)^a_t+H572*(1+reinv)^a_t)*(1+reinv)^(t_h-a_t)</f>
        <v/>
      </c>
    </row>
    <row r="573">
      <c r="D573" t="n">
        <v>0.14275</v>
      </c>
      <c r="E573">
        <f>IF(D573=0,a_cup*a_t+100,a_cup*(1-(1+D573)^(-a_t))/D573+100/(1+D573)^a_t)</f>
        <v/>
      </c>
      <c r="F573">
        <f>CEILING(max_inv/(E573/100),p_den)</f>
        <v/>
      </c>
      <c r="G573">
        <f>F573*E573/100</f>
        <v/>
      </c>
      <c r="H573">
        <f>caja-G573*(1+p_com)</f>
        <v/>
      </c>
      <c r="I573">
        <f>(G573*(1+D573)^a_t+H573*(1+reinv)^a_t)*(1+reinv)^(t_h-a_t)</f>
        <v/>
      </c>
    </row>
    <row r="574">
      <c r="D574" t="n">
        <v>0.143</v>
      </c>
      <c r="E574">
        <f>IF(D574=0,a_cup*a_t+100,a_cup*(1-(1+D574)^(-a_t))/D574+100/(1+D574)^a_t)</f>
        <v/>
      </c>
      <c r="F574">
        <f>CEILING(max_inv/(E574/100),p_den)</f>
        <v/>
      </c>
      <c r="G574">
        <f>F574*E574/100</f>
        <v/>
      </c>
      <c r="H574">
        <f>caja-G574*(1+p_com)</f>
        <v/>
      </c>
      <c r="I574">
        <f>(G574*(1+D574)^a_t+H574*(1+reinv)^a_t)*(1+reinv)^(t_h-a_t)</f>
        <v/>
      </c>
    </row>
    <row r="575">
      <c r="D575" t="n">
        <v>0.14325</v>
      </c>
      <c r="E575">
        <f>IF(D575=0,a_cup*a_t+100,a_cup*(1-(1+D575)^(-a_t))/D575+100/(1+D575)^a_t)</f>
        <v/>
      </c>
      <c r="F575">
        <f>CEILING(max_inv/(E575/100),p_den)</f>
        <v/>
      </c>
      <c r="G575">
        <f>F575*E575/100</f>
        <v/>
      </c>
      <c r="H575">
        <f>caja-G575*(1+p_com)</f>
        <v/>
      </c>
      <c r="I575">
        <f>(G575*(1+D575)^a_t+H575*(1+reinv)^a_t)*(1+reinv)^(t_h-a_t)</f>
        <v/>
      </c>
    </row>
    <row r="576">
      <c r="D576" t="n">
        <v>0.1435</v>
      </c>
      <c r="E576">
        <f>IF(D576=0,a_cup*a_t+100,a_cup*(1-(1+D576)^(-a_t))/D576+100/(1+D576)^a_t)</f>
        <v/>
      </c>
      <c r="F576">
        <f>CEILING(max_inv/(E576/100),p_den)</f>
        <v/>
      </c>
      <c r="G576">
        <f>F576*E576/100</f>
        <v/>
      </c>
      <c r="H576">
        <f>caja-G576*(1+p_com)</f>
        <v/>
      </c>
      <c r="I576">
        <f>(G576*(1+D576)^a_t+H576*(1+reinv)^a_t)*(1+reinv)^(t_h-a_t)</f>
        <v/>
      </c>
    </row>
    <row r="577">
      <c r="D577" t="n">
        <v>0.14375</v>
      </c>
      <c r="E577">
        <f>IF(D577=0,a_cup*a_t+100,a_cup*(1-(1+D577)^(-a_t))/D577+100/(1+D577)^a_t)</f>
        <v/>
      </c>
      <c r="F577">
        <f>CEILING(max_inv/(E577/100),p_den)</f>
        <v/>
      </c>
      <c r="G577">
        <f>F577*E577/100</f>
        <v/>
      </c>
      <c r="H577">
        <f>caja-G577*(1+p_com)</f>
        <v/>
      </c>
      <c r="I577">
        <f>(G577*(1+D577)^a_t+H577*(1+reinv)^a_t)*(1+reinv)^(t_h-a_t)</f>
        <v/>
      </c>
    </row>
    <row r="578">
      <c r="D578" t="n">
        <v>0.144</v>
      </c>
      <c r="E578">
        <f>IF(D578=0,a_cup*a_t+100,a_cup*(1-(1+D578)^(-a_t))/D578+100/(1+D578)^a_t)</f>
        <v/>
      </c>
      <c r="F578">
        <f>CEILING(max_inv/(E578/100),p_den)</f>
        <v/>
      </c>
      <c r="G578">
        <f>F578*E578/100</f>
        <v/>
      </c>
      <c r="H578">
        <f>caja-G578*(1+p_com)</f>
        <v/>
      </c>
      <c r="I578">
        <f>(G578*(1+D578)^a_t+H578*(1+reinv)^a_t)*(1+reinv)^(t_h-a_t)</f>
        <v/>
      </c>
    </row>
    <row r="579">
      <c r="D579" t="n">
        <v>0.14425</v>
      </c>
      <c r="E579">
        <f>IF(D579=0,a_cup*a_t+100,a_cup*(1-(1+D579)^(-a_t))/D579+100/(1+D579)^a_t)</f>
        <v/>
      </c>
      <c r="F579">
        <f>CEILING(max_inv/(E579/100),p_den)</f>
        <v/>
      </c>
      <c r="G579">
        <f>F579*E579/100</f>
        <v/>
      </c>
      <c r="H579">
        <f>caja-G579*(1+p_com)</f>
        <v/>
      </c>
      <c r="I579">
        <f>(G579*(1+D579)^a_t+H579*(1+reinv)^a_t)*(1+reinv)^(t_h-a_t)</f>
        <v/>
      </c>
    </row>
    <row r="580">
      <c r="D580" t="n">
        <v>0.1445</v>
      </c>
      <c r="E580">
        <f>IF(D580=0,a_cup*a_t+100,a_cup*(1-(1+D580)^(-a_t))/D580+100/(1+D580)^a_t)</f>
        <v/>
      </c>
      <c r="F580">
        <f>CEILING(max_inv/(E580/100),p_den)</f>
        <v/>
      </c>
      <c r="G580">
        <f>F580*E580/100</f>
        <v/>
      </c>
      <c r="H580">
        <f>caja-G580*(1+p_com)</f>
        <v/>
      </c>
      <c r="I580">
        <f>(G580*(1+D580)^a_t+H580*(1+reinv)^a_t)*(1+reinv)^(t_h-a_t)</f>
        <v/>
      </c>
    </row>
    <row r="581">
      <c r="D581" t="n">
        <v>0.14475</v>
      </c>
      <c r="E581">
        <f>IF(D581=0,a_cup*a_t+100,a_cup*(1-(1+D581)^(-a_t))/D581+100/(1+D581)^a_t)</f>
        <v/>
      </c>
      <c r="F581">
        <f>CEILING(max_inv/(E581/100),p_den)</f>
        <v/>
      </c>
      <c r="G581">
        <f>F581*E581/100</f>
        <v/>
      </c>
      <c r="H581">
        <f>caja-G581*(1+p_com)</f>
        <v/>
      </c>
      <c r="I581">
        <f>(G581*(1+D581)^a_t+H581*(1+reinv)^a_t)*(1+reinv)^(t_h-a_t)</f>
        <v/>
      </c>
    </row>
    <row r="582">
      <c r="D582" t="n">
        <v>0.145</v>
      </c>
      <c r="E582">
        <f>IF(D582=0,a_cup*a_t+100,a_cup*(1-(1+D582)^(-a_t))/D582+100/(1+D582)^a_t)</f>
        <v/>
      </c>
      <c r="F582">
        <f>CEILING(max_inv/(E582/100),p_den)</f>
        <v/>
      </c>
      <c r="G582">
        <f>F582*E582/100</f>
        <v/>
      </c>
      <c r="H582">
        <f>caja-G582*(1+p_com)</f>
        <v/>
      </c>
      <c r="I582">
        <f>(G582*(1+D582)^a_t+H582*(1+reinv)^a_t)*(1+reinv)^(t_h-a_t)</f>
        <v/>
      </c>
    </row>
    <row r="583">
      <c r="D583" t="n">
        <v>0.14525</v>
      </c>
      <c r="E583">
        <f>IF(D583=0,a_cup*a_t+100,a_cup*(1-(1+D583)^(-a_t))/D583+100/(1+D583)^a_t)</f>
        <v/>
      </c>
      <c r="F583">
        <f>CEILING(max_inv/(E583/100),p_den)</f>
        <v/>
      </c>
      <c r="G583">
        <f>F583*E583/100</f>
        <v/>
      </c>
      <c r="H583">
        <f>caja-G583*(1+p_com)</f>
        <v/>
      </c>
      <c r="I583">
        <f>(G583*(1+D583)^a_t+H583*(1+reinv)^a_t)*(1+reinv)^(t_h-a_t)</f>
        <v/>
      </c>
    </row>
    <row r="584">
      <c r="D584" t="n">
        <v>0.1455</v>
      </c>
      <c r="E584">
        <f>IF(D584=0,a_cup*a_t+100,a_cup*(1-(1+D584)^(-a_t))/D584+100/(1+D584)^a_t)</f>
        <v/>
      </c>
      <c r="F584">
        <f>CEILING(max_inv/(E584/100),p_den)</f>
        <v/>
      </c>
      <c r="G584">
        <f>F584*E584/100</f>
        <v/>
      </c>
      <c r="H584">
        <f>caja-G584*(1+p_com)</f>
        <v/>
      </c>
      <c r="I584">
        <f>(G584*(1+D584)^a_t+H584*(1+reinv)^a_t)*(1+reinv)^(t_h-a_t)</f>
        <v/>
      </c>
    </row>
    <row r="585">
      <c r="D585" t="n">
        <v>0.14575</v>
      </c>
      <c r="E585">
        <f>IF(D585=0,a_cup*a_t+100,a_cup*(1-(1+D585)^(-a_t))/D585+100/(1+D585)^a_t)</f>
        <v/>
      </c>
      <c r="F585">
        <f>CEILING(max_inv/(E585/100),p_den)</f>
        <v/>
      </c>
      <c r="G585">
        <f>F585*E585/100</f>
        <v/>
      </c>
      <c r="H585">
        <f>caja-G585*(1+p_com)</f>
        <v/>
      </c>
      <c r="I585">
        <f>(G585*(1+D585)^a_t+H585*(1+reinv)^a_t)*(1+reinv)^(t_h-a_t)</f>
        <v/>
      </c>
    </row>
    <row r="586">
      <c r="D586" t="n">
        <v>0.146</v>
      </c>
      <c r="E586">
        <f>IF(D586=0,a_cup*a_t+100,a_cup*(1-(1+D586)^(-a_t))/D586+100/(1+D586)^a_t)</f>
        <v/>
      </c>
      <c r="F586">
        <f>CEILING(max_inv/(E586/100),p_den)</f>
        <v/>
      </c>
      <c r="G586">
        <f>F586*E586/100</f>
        <v/>
      </c>
      <c r="H586">
        <f>caja-G586*(1+p_com)</f>
        <v/>
      </c>
      <c r="I586">
        <f>(G586*(1+D586)^a_t+H586*(1+reinv)^a_t)*(1+reinv)^(t_h-a_t)</f>
        <v/>
      </c>
    </row>
    <row r="587">
      <c r="D587" t="n">
        <v>0.14625</v>
      </c>
      <c r="E587">
        <f>IF(D587=0,a_cup*a_t+100,a_cup*(1-(1+D587)^(-a_t))/D587+100/(1+D587)^a_t)</f>
        <v/>
      </c>
      <c r="F587">
        <f>CEILING(max_inv/(E587/100),p_den)</f>
        <v/>
      </c>
      <c r="G587">
        <f>F587*E587/100</f>
        <v/>
      </c>
      <c r="H587">
        <f>caja-G587*(1+p_com)</f>
        <v/>
      </c>
      <c r="I587">
        <f>(G587*(1+D587)^a_t+H587*(1+reinv)^a_t)*(1+reinv)^(t_h-a_t)</f>
        <v/>
      </c>
    </row>
    <row r="588">
      <c r="D588" t="n">
        <v>0.1465</v>
      </c>
      <c r="E588">
        <f>IF(D588=0,a_cup*a_t+100,a_cup*(1-(1+D588)^(-a_t))/D588+100/(1+D588)^a_t)</f>
        <v/>
      </c>
      <c r="F588">
        <f>CEILING(max_inv/(E588/100),p_den)</f>
        <v/>
      </c>
      <c r="G588">
        <f>F588*E588/100</f>
        <v/>
      </c>
      <c r="H588">
        <f>caja-G588*(1+p_com)</f>
        <v/>
      </c>
      <c r="I588">
        <f>(G588*(1+D588)^a_t+H588*(1+reinv)^a_t)*(1+reinv)^(t_h-a_t)</f>
        <v/>
      </c>
    </row>
    <row r="589">
      <c r="D589" t="n">
        <v>0.14675</v>
      </c>
      <c r="E589">
        <f>IF(D589=0,a_cup*a_t+100,a_cup*(1-(1+D589)^(-a_t))/D589+100/(1+D589)^a_t)</f>
        <v/>
      </c>
      <c r="F589">
        <f>CEILING(max_inv/(E589/100),p_den)</f>
        <v/>
      </c>
      <c r="G589">
        <f>F589*E589/100</f>
        <v/>
      </c>
      <c r="H589">
        <f>caja-G589*(1+p_com)</f>
        <v/>
      </c>
      <c r="I589">
        <f>(G589*(1+D589)^a_t+H589*(1+reinv)^a_t)*(1+reinv)^(t_h-a_t)</f>
        <v/>
      </c>
    </row>
    <row r="590">
      <c r="D590" t="n">
        <v>0.147</v>
      </c>
      <c r="E590">
        <f>IF(D590=0,a_cup*a_t+100,a_cup*(1-(1+D590)^(-a_t))/D590+100/(1+D590)^a_t)</f>
        <v/>
      </c>
      <c r="F590">
        <f>CEILING(max_inv/(E590/100),p_den)</f>
        <v/>
      </c>
      <c r="G590">
        <f>F590*E590/100</f>
        <v/>
      </c>
      <c r="H590">
        <f>caja-G590*(1+p_com)</f>
        <v/>
      </c>
      <c r="I590">
        <f>(G590*(1+D590)^a_t+H590*(1+reinv)^a_t)*(1+reinv)^(t_h-a_t)</f>
        <v/>
      </c>
    </row>
    <row r="591">
      <c r="D591" t="n">
        <v>0.14725</v>
      </c>
      <c r="E591">
        <f>IF(D591=0,a_cup*a_t+100,a_cup*(1-(1+D591)^(-a_t))/D591+100/(1+D591)^a_t)</f>
        <v/>
      </c>
      <c r="F591">
        <f>CEILING(max_inv/(E591/100),p_den)</f>
        <v/>
      </c>
      <c r="G591">
        <f>F591*E591/100</f>
        <v/>
      </c>
      <c r="H591">
        <f>caja-G591*(1+p_com)</f>
        <v/>
      </c>
      <c r="I591">
        <f>(G591*(1+D591)^a_t+H591*(1+reinv)^a_t)*(1+reinv)^(t_h-a_t)</f>
        <v/>
      </c>
    </row>
    <row r="592">
      <c r="D592" t="n">
        <v>0.1475</v>
      </c>
      <c r="E592">
        <f>IF(D592=0,a_cup*a_t+100,a_cup*(1-(1+D592)^(-a_t))/D592+100/(1+D592)^a_t)</f>
        <v/>
      </c>
      <c r="F592">
        <f>CEILING(max_inv/(E592/100),p_den)</f>
        <v/>
      </c>
      <c r="G592">
        <f>F592*E592/100</f>
        <v/>
      </c>
      <c r="H592">
        <f>caja-G592*(1+p_com)</f>
        <v/>
      </c>
      <c r="I592">
        <f>(G592*(1+D592)^a_t+H592*(1+reinv)^a_t)*(1+reinv)^(t_h-a_t)</f>
        <v/>
      </c>
    </row>
    <row r="593">
      <c r="D593" t="n">
        <v>0.14775</v>
      </c>
      <c r="E593">
        <f>IF(D593=0,a_cup*a_t+100,a_cup*(1-(1+D593)^(-a_t))/D593+100/(1+D593)^a_t)</f>
        <v/>
      </c>
      <c r="F593">
        <f>CEILING(max_inv/(E593/100),p_den)</f>
        <v/>
      </c>
      <c r="G593">
        <f>F593*E593/100</f>
        <v/>
      </c>
      <c r="H593">
        <f>caja-G593*(1+p_com)</f>
        <v/>
      </c>
      <c r="I593">
        <f>(G593*(1+D593)^a_t+H593*(1+reinv)^a_t)*(1+reinv)^(t_h-a_t)</f>
        <v/>
      </c>
    </row>
    <row r="594">
      <c r="D594" t="n">
        <v>0.148</v>
      </c>
      <c r="E594">
        <f>IF(D594=0,a_cup*a_t+100,a_cup*(1-(1+D594)^(-a_t))/D594+100/(1+D594)^a_t)</f>
        <v/>
      </c>
      <c r="F594">
        <f>CEILING(max_inv/(E594/100),p_den)</f>
        <v/>
      </c>
      <c r="G594">
        <f>F594*E594/100</f>
        <v/>
      </c>
      <c r="H594">
        <f>caja-G594*(1+p_com)</f>
        <v/>
      </c>
      <c r="I594">
        <f>(G594*(1+D594)^a_t+H594*(1+reinv)^a_t)*(1+reinv)^(t_h-a_t)</f>
        <v/>
      </c>
    </row>
    <row r="595">
      <c r="D595" t="n">
        <v>0.14825</v>
      </c>
      <c r="E595">
        <f>IF(D595=0,a_cup*a_t+100,a_cup*(1-(1+D595)^(-a_t))/D595+100/(1+D595)^a_t)</f>
        <v/>
      </c>
      <c r="F595">
        <f>CEILING(max_inv/(E595/100),p_den)</f>
        <v/>
      </c>
      <c r="G595">
        <f>F595*E595/100</f>
        <v/>
      </c>
      <c r="H595">
        <f>caja-G595*(1+p_com)</f>
        <v/>
      </c>
      <c r="I595">
        <f>(G595*(1+D595)^a_t+H595*(1+reinv)^a_t)*(1+reinv)^(t_h-a_t)</f>
        <v/>
      </c>
    </row>
    <row r="596">
      <c r="D596" t="n">
        <v>0.1485</v>
      </c>
      <c r="E596">
        <f>IF(D596=0,a_cup*a_t+100,a_cup*(1-(1+D596)^(-a_t))/D596+100/(1+D596)^a_t)</f>
        <v/>
      </c>
      <c r="F596">
        <f>CEILING(max_inv/(E596/100),p_den)</f>
        <v/>
      </c>
      <c r="G596">
        <f>F596*E596/100</f>
        <v/>
      </c>
      <c r="H596">
        <f>caja-G596*(1+p_com)</f>
        <v/>
      </c>
      <c r="I596">
        <f>(G596*(1+D596)^a_t+H596*(1+reinv)^a_t)*(1+reinv)^(t_h-a_t)</f>
        <v/>
      </c>
    </row>
    <row r="597">
      <c r="D597" t="n">
        <v>0.14875</v>
      </c>
      <c r="E597">
        <f>IF(D597=0,a_cup*a_t+100,a_cup*(1-(1+D597)^(-a_t))/D597+100/(1+D597)^a_t)</f>
        <v/>
      </c>
      <c r="F597">
        <f>CEILING(max_inv/(E597/100),p_den)</f>
        <v/>
      </c>
      <c r="G597">
        <f>F597*E597/100</f>
        <v/>
      </c>
      <c r="H597">
        <f>caja-G597*(1+p_com)</f>
        <v/>
      </c>
      <c r="I597">
        <f>(G597*(1+D597)^a_t+H597*(1+reinv)^a_t)*(1+reinv)^(t_h-a_t)</f>
        <v/>
      </c>
    </row>
    <row r="598">
      <c r="D598" t="n">
        <v>0.149</v>
      </c>
      <c r="E598">
        <f>IF(D598=0,a_cup*a_t+100,a_cup*(1-(1+D598)^(-a_t))/D598+100/(1+D598)^a_t)</f>
        <v/>
      </c>
      <c r="F598">
        <f>CEILING(max_inv/(E598/100),p_den)</f>
        <v/>
      </c>
      <c r="G598">
        <f>F598*E598/100</f>
        <v/>
      </c>
      <c r="H598">
        <f>caja-G598*(1+p_com)</f>
        <v/>
      </c>
      <c r="I598">
        <f>(G598*(1+D598)^a_t+H598*(1+reinv)^a_t)*(1+reinv)^(t_h-a_t)</f>
        <v/>
      </c>
    </row>
    <row r="599">
      <c r="D599" t="n">
        <v>0.14925</v>
      </c>
      <c r="E599">
        <f>IF(D599=0,a_cup*a_t+100,a_cup*(1-(1+D599)^(-a_t))/D599+100/(1+D599)^a_t)</f>
        <v/>
      </c>
      <c r="F599">
        <f>CEILING(max_inv/(E599/100),p_den)</f>
        <v/>
      </c>
      <c r="G599">
        <f>F599*E599/100</f>
        <v/>
      </c>
      <c r="H599">
        <f>caja-G599*(1+p_com)</f>
        <v/>
      </c>
      <c r="I599">
        <f>(G599*(1+D599)^a_t+H599*(1+reinv)^a_t)*(1+reinv)^(t_h-a_t)</f>
        <v/>
      </c>
    </row>
    <row r="600">
      <c r="D600" t="n">
        <v>0.1495</v>
      </c>
      <c r="E600">
        <f>IF(D600=0,a_cup*a_t+100,a_cup*(1-(1+D600)^(-a_t))/D600+100/(1+D600)^a_t)</f>
        <v/>
      </c>
      <c r="F600">
        <f>CEILING(max_inv/(E600/100),p_den)</f>
        <v/>
      </c>
      <c r="G600">
        <f>F600*E600/100</f>
        <v/>
      </c>
      <c r="H600">
        <f>caja-G600*(1+p_com)</f>
        <v/>
      </c>
      <c r="I600">
        <f>(G600*(1+D600)^a_t+H600*(1+reinv)^a_t)*(1+reinv)^(t_h-a_t)</f>
        <v/>
      </c>
    </row>
    <row r="601">
      <c r="D601" t="n">
        <v>0.14975</v>
      </c>
      <c r="E601">
        <f>IF(D601=0,a_cup*a_t+100,a_cup*(1-(1+D601)^(-a_t))/D601+100/(1+D601)^a_t)</f>
        <v/>
      </c>
      <c r="F601">
        <f>CEILING(max_inv/(E601/100),p_den)</f>
        <v/>
      </c>
      <c r="G601">
        <f>F601*E601/100</f>
        <v/>
      </c>
      <c r="H601">
        <f>caja-G601*(1+p_com)</f>
        <v/>
      </c>
      <c r="I601">
        <f>(G601*(1+D601)^a_t+H601*(1+reinv)^a_t)*(1+reinv)^(t_h-a_t)</f>
        <v/>
      </c>
    </row>
    <row r="602">
      <c r="D602" t="n">
        <v>0.15</v>
      </c>
      <c r="E602">
        <f>IF(D602=0,a_cup*a_t+100,a_cup*(1-(1+D602)^(-a_t))/D602+100/(1+D602)^a_t)</f>
        <v/>
      </c>
      <c r="F602">
        <f>CEILING(max_inv/(E602/100),p_den)</f>
        <v/>
      </c>
      <c r="G602">
        <f>F602*E602/100</f>
        <v/>
      </c>
      <c r="H602">
        <f>caja-G602*(1+p_com)</f>
        <v/>
      </c>
      <c r="I602">
        <f>(G602*(1+D602)^a_t+H602*(1+reinv)^a_t)*(1+reinv)^(t_h-a_t)</f>
        <v/>
      </c>
    </row>
    <row r="603">
      <c r="D603" t="n">
        <v>0.15025</v>
      </c>
      <c r="E603">
        <f>IF(D603=0,a_cup*a_t+100,a_cup*(1-(1+D603)^(-a_t))/D603+100/(1+D603)^a_t)</f>
        <v/>
      </c>
      <c r="F603">
        <f>CEILING(max_inv/(E603/100),p_den)</f>
        <v/>
      </c>
      <c r="G603">
        <f>F603*E603/100</f>
        <v/>
      </c>
      <c r="H603">
        <f>caja-G603*(1+p_com)</f>
        <v/>
      </c>
      <c r="I603">
        <f>(G603*(1+D603)^a_t+H603*(1+reinv)^a_t)*(1+reinv)^(t_h-a_t)</f>
        <v/>
      </c>
    </row>
    <row r="604">
      <c r="D604" t="n">
        <v>0.1505</v>
      </c>
      <c r="E604">
        <f>IF(D604=0,a_cup*a_t+100,a_cup*(1-(1+D604)^(-a_t))/D604+100/(1+D604)^a_t)</f>
        <v/>
      </c>
      <c r="F604">
        <f>CEILING(max_inv/(E604/100),p_den)</f>
        <v/>
      </c>
      <c r="G604">
        <f>F604*E604/100</f>
        <v/>
      </c>
      <c r="H604">
        <f>caja-G604*(1+p_com)</f>
        <v/>
      </c>
      <c r="I604">
        <f>(G604*(1+D604)^a_t+H604*(1+reinv)^a_t)*(1+reinv)^(t_h-a_t)</f>
        <v/>
      </c>
    </row>
    <row r="605">
      <c r="D605" t="n">
        <v>0.15075</v>
      </c>
      <c r="E605">
        <f>IF(D605=0,a_cup*a_t+100,a_cup*(1-(1+D605)^(-a_t))/D605+100/(1+D605)^a_t)</f>
        <v/>
      </c>
      <c r="F605">
        <f>CEILING(max_inv/(E605/100),p_den)</f>
        <v/>
      </c>
      <c r="G605">
        <f>F605*E605/100</f>
        <v/>
      </c>
      <c r="H605">
        <f>caja-G605*(1+p_com)</f>
        <v/>
      </c>
      <c r="I605">
        <f>(G605*(1+D605)^a_t+H605*(1+reinv)^a_t)*(1+reinv)^(t_h-a_t)</f>
        <v/>
      </c>
    </row>
    <row r="606">
      <c r="D606" t="n">
        <v>0.151</v>
      </c>
      <c r="E606">
        <f>IF(D606=0,a_cup*a_t+100,a_cup*(1-(1+D606)^(-a_t))/D606+100/(1+D606)^a_t)</f>
        <v/>
      </c>
      <c r="F606">
        <f>CEILING(max_inv/(E606/100),p_den)</f>
        <v/>
      </c>
      <c r="G606">
        <f>F606*E606/100</f>
        <v/>
      </c>
      <c r="H606">
        <f>caja-G606*(1+p_com)</f>
        <v/>
      </c>
      <c r="I606">
        <f>(G606*(1+D606)^a_t+H606*(1+reinv)^a_t)*(1+reinv)^(t_h-a_t)</f>
        <v/>
      </c>
    </row>
    <row r="607">
      <c r="D607" t="n">
        <v>0.15125</v>
      </c>
      <c r="E607">
        <f>IF(D607=0,a_cup*a_t+100,a_cup*(1-(1+D607)^(-a_t))/D607+100/(1+D607)^a_t)</f>
        <v/>
      </c>
      <c r="F607">
        <f>CEILING(max_inv/(E607/100),p_den)</f>
        <v/>
      </c>
      <c r="G607">
        <f>F607*E607/100</f>
        <v/>
      </c>
      <c r="H607">
        <f>caja-G607*(1+p_com)</f>
        <v/>
      </c>
      <c r="I607">
        <f>(G607*(1+D607)^a_t+H607*(1+reinv)^a_t)*(1+reinv)^(t_h-a_t)</f>
        <v/>
      </c>
    </row>
    <row r="608">
      <c r="D608" t="n">
        <v>0.1515</v>
      </c>
      <c r="E608">
        <f>IF(D608=0,a_cup*a_t+100,a_cup*(1-(1+D608)^(-a_t))/D608+100/(1+D608)^a_t)</f>
        <v/>
      </c>
      <c r="F608">
        <f>CEILING(max_inv/(E608/100),p_den)</f>
        <v/>
      </c>
      <c r="G608">
        <f>F608*E608/100</f>
        <v/>
      </c>
      <c r="H608">
        <f>caja-G608*(1+p_com)</f>
        <v/>
      </c>
      <c r="I608">
        <f>(G608*(1+D608)^a_t+H608*(1+reinv)^a_t)*(1+reinv)^(t_h-a_t)</f>
        <v/>
      </c>
    </row>
    <row r="609">
      <c r="D609" t="n">
        <v>0.15175</v>
      </c>
      <c r="E609">
        <f>IF(D609=0,a_cup*a_t+100,a_cup*(1-(1+D609)^(-a_t))/D609+100/(1+D609)^a_t)</f>
        <v/>
      </c>
      <c r="F609">
        <f>CEILING(max_inv/(E609/100),p_den)</f>
        <v/>
      </c>
      <c r="G609">
        <f>F609*E609/100</f>
        <v/>
      </c>
      <c r="H609">
        <f>caja-G609*(1+p_com)</f>
        <v/>
      </c>
      <c r="I609">
        <f>(G609*(1+D609)^a_t+H609*(1+reinv)^a_t)*(1+reinv)^(t_h-a_t)</f>
        <v/>
      </c>
    </row>
    <row r="610">
      <c r="D610" t="n">
        <v>0.152</v>
      </c>
      <c r="E610">
        <f>IF(D610=0,a_cup*a_t+100,a_cup*(1-(1+D610)^(-a_t))/D610+100/(1+D610)^a_t)</f>
        <v/>
      </c>
      <c r="F610">
        <f>CEILING(max_inv/(E610/100),p_den)</f>
        <v/>
      </c>
      <c r="G610">
        <f>F610*E610/100</f>
        <v/>
      </c>
      <c r="H610">
        <f>caja-G610*(1+p_com)</f>
        <v/>
      </c>
      <c r="I610">
        <f>(G610*(1+D610)^a_t+H610*(1+reinv)^a_t)*(1+reinv)^(t_h-a_t)</f>
        <v/>
      </c>
    </row>
    <row r="611">
      <c r="D611" t="n">
        <v>0.15225</v>
      </c>
      <c r="E611">
        <f>IF(D611=0,a_cup*a_t+100,a_cup*(1-(1+D611)^(-a_t))/D611+100/(1+D611)^a_t)</f>
        <v/>
      </c>
      <c r="F611">
        <f>CEILING(max_inv/(E611/100),p_den)</f>
        <v/>
      </c>
      <c r="G611">
        <f>F611*E611/100</f>
        <v/>
      </c>
      <c r="H611">
        <f>caja-G611*(1+p_com)</f>
        <v/>
      </c>
      <c r="I611">
        <f>(G611*(1+D611)^a_t+H611*(1+reinv)^a_t)*(1+reinv)^(t_h-a_t)</f>
        <v/>
      </c>
    </row>
    <row r="612">
      <c r="D612" t="n">
        <v>0.1525</v>
      </c>
      <c r="E612">
        <f>IF(D612=0,a_cup*a_t+100,a_cup*(1-(1+D612)^(-a_t))/D612+100/(1+D612)^a_t)</f>
        <v/>
      </c>
      <c r="F612">
        <f>CEILING(max_inv/(E612/100),p_den)</f>
        <v/>
      </c>
      <c r="G612">
        <f>F612*E612/100</f>
        <v/>
      </c>
      <c r="H612">
        <f>caja-G612*(1+p_com)</f>
        <v/>
      </c>
      <c r="I612">
        <f>(G612*(1+D612)^a_t+H612*(1+reinv)^a_t)*(1+reinv)^(t_h-a_t)</f>
        <v/>
      </c>
    </row>
    <row r="613">
      <c r="D613" t="n">
        <v>0.15275</v>
      </c>
      <c r="E613">
        <f>IF(D613=0,a_cup*a_t+100,a_cup*(1-(1+D613)^(-a_t))/D613+100/(1+D613)^a_t)</f>
        <v/>
      </c>
      <c r="F613">
        <f>CEILING(max_inv/(E613/100),p_den)</f>
        <v/>
      </c>
      <c r="G613">
        <f>F613*E613/100</f>
        <v/>
      </c>
      <c r="H613">
        <f>caja-G613*(1+p_com)</f>
        <v/>
      </c>
      <c r="I613">
        <f>(G613*(1+D613)^a_t+H613*(1+reinv)^a_t)*(1+reinv)^(t_h-a_t)</f>
        <v/>
      </c>
    </row>
    <row r="614">
      <c r="D614" t="n">
        <v>0.153</v>
      </c>
      <c r="E614">
        <f>IF(D614=0,a_cup*a_t+100,a_cup*(1-(1+D614)^(-a_t))/D614+100/(1+D614)^a_t)</f>
        <v/>
      </c>
      <c r="F614">
        <f>CEILING(max_inv/(E614/100),p_den)</f>
        <v/>
      </c>
      <c r="G614">
        <f>F614*E614/100</f>
        <v/>
      </c>
      <c r="H614">
        <f>caja-G614*(1+p_com)</f>
        <v/>
      </c>
      <c r="I614">
        <f>(G614*(1+D614)^a_t+H614*(1+reinv)^a_t)*(1+reinv)^(t_h-a_t)</f>
        <v/>
      </c>
    </row>
    <row r="615">
      <c r="D615" t="n">
        <v>0.15325</v>
      </c>
      <c r="E615">
        <f>IF(D615=0,a_cup*a_t+100,a_cup*(1-(1+D615)^(-a_t))/D615+100/(1+D615)^a_t)</f>
        <v/>
      </c>
      <c r="F615">
        <f>CEILING(max_inv/(E615/100),p_den)</f>
        <v/>
      </c>
      <c r="G615">
        <f>F615*E615/100</f>
        <v/>
      </c>
      <c r="H615">
        <f>caja-G615*(1+p_com)</f>
        <v/>
      </c>
      <c r="I615">
        <f>(G615*(1+D615)^a_t+H615*(1+reinv)^a_t)*(1+reinv)^(t_h-a_t)</f>
        <v/>
      </c>
    </row>
    <row r="616">
      <c r="D616" t="n">
        <v>0.1535</v>
      </c>
      <c r="E616">
        <f>IF(D616=0,a_cup*a_t+100,a_cup*(1-(1+D616)^(-a_t))/D616+100/(1+D616)^a_t)</f>
        <v/>
      </c>
      <c r="F616">
        <f>CEILING(max_inv/(E616/100),p_den)</f>
        <v/>
      </c>
      <c r="G616">
        <f>F616*E616/100</f>
        <v/>
      </c>
      <c r="H616">
        <f>caja-G616*(1+p_com)</f>
        <v/>
      </c>
      <c r="I616">
        <f>(G616*(1+D616)^a_t+H616*(1+reinv)^a_t)*(1+reinv)^(t_h-a_t)</f>
        <v/>
      </c>
    </row>
    <row r="617">
      <c r="D617" t="n">
        <v>0.15375</v>
      </c>
      <c r="E617">
        <f>IF(D617=0,a_cup*a_t+100,a_cup*(1-(1+D617)^(-a_t))/D617+100/(1+D617)^a_t)</f>
        <v/>
      </c>
      <c r="F617">
        <f>CEILING(max_inv/(E617/100),p_den)</f>
        <v/>
      </c>
      <c r="G617">
        <f>F617*E617/100</f>
        <v/>
      </c>
      <c r="H617">
        <f>caja-G617*(1+p_com)</f>
        <v/>
      </c>
      <c r="I617">
        <f>(G617*(1+D617)^a_t+H617*(1+reinv)^a_t)*(1+reinv)^(t_h-a_t)</f>
        <v/>
      </c>
    </row>
    <row r="618">
      <c r="D618" t="n">
        <v>0.154</v>
      </c>
      <c r="E618">
        <f>IF(D618=0,a_cup*a_t+100,a_cup*(1-(1+D618)^(-a_t))/D618+100/(1+D618)^a_t)</f>
        <v/>
      </c>
      <c r="F618">
        <f>CEILING(max_inv/(E618/100),p_den)</f>
        <v/>
      </c>
      <c r="G618">
        <f>F618*E618/100</f>
        <v/>
      </c>
      <c r="H618">
        <f>caja-G618*(1+p_com)</f>
        <v/>
      </c>
      <c r="I618">
        <f>(G618*(1+D618)^a_t+H618*(1+reinv)^a_t)*(1+reinv)^(t_h-a_t)</f>
        <v/>
      </c>
    </row>
    <row r="619">
      <c r="D619" t="n">
        <v>0.15425</v>
      </c>
      <c r="E619">
        <f>IF(D619=0,a_cup*a_t+100,a_cup*(1-(1+D619)^(-a_t))/D619+100/(1+D619)^a_t)</f>
        <v/>
      </c>
      <c r="F619">
        <f>CEILING(max_inv/(E619/100),p_den)</f>
        <v/>
      </c>
      <c r="G619">
        <f>F619*E619/100</f>
        <v/>
      </c>
      <c r="H619">
        <f>caja-G619*(1+p_com)</f>
        <v/>
      </c>
      <c r="I619">
        <f>(G619*(1+D619)^a_t+H619*(1+reinv)^a_t)*(1+reinv)^(t_h-a_t)</f>
        <v/>
      </c>
    </row>
    <row r="620">
      <c r="D620" t="n">
        <v>0.1545</v>
      </c>
      <c r="E620">
        <f>IF(D620=0,a_cup*a_t+100,a_cup*(1-(1+D620)^(-a_t))/D620+100/(1+D620)^a_t)</f>
        <v/>
      </c>
      <c r="F620">
        <f>CEILING(max_inv/(E620/100),p_den)</f>
        <v/>
      </c>
      <c r="G620">
        <f>F620*E620/100</f>
        <v/>
      </c>
      <c r="H620">
        <f>caja-G620*(1+p_com)</f>
        <v/>
      </c>
      <c r="I620">
        <f>(G620*(1+D620)^a_t+H620*(1+reinv)^a_t)*(1+reinv)^(t_h-a_t)</f>
        <v/>
      </c>
    </row>
    <row r="621">
      <c r="D621" t="n">
        <v>0.15475</v>
      </c>
      <c r="E621">
        <f>IF(D621=0,a_cup*a_t+100,a_cup*(1-(1+D621)^(-a_t))/D621+100/(1+D621)^a_t)</f>
        <v/>
      </c>
      <c r="F621">
        <f>CEILING(max_inv/(E621/100),p_den)</f>
        <v/>
      </c>
      <c r="G621">
        <f>F621*E621/100</f>
        <v/>
      </c>
      <c r="H621">
        <f>caja-G621*(1+p_com)</f>
        <v/>
      </c>
      <c r="I621">
        <f>(G621*(1+D621)^a_t+H621*(1+reinv)^a_t)*(1+reinv)^(t_h-a_t)</f>
        <v/>
      </c>
    </row>
    <row r="622">
      <c r="D622" t="n">
        <v>0.155</v>
      </c>
      <c r="E622">
        <f>IF(D622=0,a_cup*a_t+100,a_cup*(1-(1+D622)^(-a_t))/D622+100/(1+D622)^a_t)</f>
        <v/>
      </c>
      <c r="F622">
        <f>CEILING(max_inv/(E622/100),p_den)</f>
        <v/>
      </c>
      <c r="G622">
        <f>F622*E622/100</f>
        <v/>
      </c>
      <c r="H622">
        <f>caja-G622*(1+p_com)</f>
        <v/>
      </c>
      <c r="I622">
        <f>(G622*(1+D622)^a_t+H622*(1+reinv)^a_t)*(1+reinv)^(t_h-a_t)</f>
        <v/>
      </c>
    </row>
    <row r="623">
      <c r="D623" t="n">
        <v>0.15525</v>
      </c>
      <c r="E623">
        <f>IF(D623=0,a_cup*a_t+100,a_cup*(1-(1+D623)^(-a_t))/D623+100/(1+D623)^a_t)</f>
        <v/>
      </c>
      <c r="F623">
        <f>CEILING(max_inv/(E623/100),p_den)</f>
        <v/>
      </c>
      <c r="G623">
        <f>F623*E623/100</f>
        <v/>
      </c>
      <c r="H623">
        <f>caja-G623*(1+p_com)</f>
        <v/>
      </c>
      <c r="I623">
        <f>(G623*(1+D623)^a_t+H623*(1+reinv)^a_t)*(1+reinv)^(t_h-a_t)</f>
        <v/>
      </c>
    </row>
    <row r="624">
      <c r="D624" t="n">
        <v>0.1555</v>
      </c>
      <c r="E624">
        <f>IF(D624=0,a_cup*a_t+100,a_cup*(1-(1+D624)^(-a_t))/D624+100/(1+D624)^a_t)</f>
        <v/>
      </c>
      <c r="F624">
        <f>CEILING(max_inv/(E624/100),p_den)</f>
        <v/>
      </c>
      <c r="G624">
        <f>F624*E624/100</f>
        <v/>
      </c>
      <c r="H624">
        <f>caja-G624*(1+p_com)</f>
        <v/>
      </c>
      <c r="I624">
        <f>(G624*(1+D624)^a_t+H624*(1+reinv)^a_t)*(1+reinv)^(t_h-a_t)</f>
        <v/>
      </c>
    </row>
    <row r="625">
      <c r="D625" t="n">
        <v>0.15575</v>
      </c>
      <c r="E625">
        <f>IF(D625=0,a_cup*a_t+100,a_cup*(1-(1+D625)^(-a_t))/D625+100/(1+D625)^a_t)</f>
        <v/>
      </c>
      <c r="F625">
        <f>CEILING(max_inv/(E625/100),p_den)</f>
        <v/>
      </c>
      <c r="G625">
        <f>F625*E625/100</f>
        <v/>
      </c>
      <c r="H625">
        <f>caja-G625*(1+p_com)</f>
        <v/>
      </c>
      <c r="I625">
        <f>(G625*(1+D625)^a_t+H625*(1+reinv)^a_t)*(1+reinv)^(t_h-a_t)</f>
        <v/>
      </c>
    </row>
    <row r="626">
      <c r="D626" t="n">
        <v>0.156</v>
      </c>
      <c r="E626">
        <f>IF(D626=0,a_cup*a_t+100,a_cup*(1-(1+D626)^(-a_t))/D626+100/(1+D626)^a_t)</f>
        <v/>
      </c>
      <c r="F626">
        <f>CEILING(max_inv/(E626/100),p_den)</f>
        <v/>
      </c>
      <c r="G626">
        <f>F626*E626/100</f>
        <v/>
      </c>
      <c r="H626">
        <f>caja-G626*(1+p_com)</f>
        <v/>
      </c>
      <c r="I626">
        <f>(G626*(1+D626)^a_t+H626*(1+reinv)^a_t)*(1+reinv)^(t_h-a_t)</f>
        <v/>
      </c>
    </row>
    <row r="627">
      <c r="D627" t="n">
        <v>0.15625</v>
      </c>
      <c r="E627">
        <f>IF(D627=0,a_cup*a_t+100,a_cup*(1-(1+D627)^(-a_t))/D627+100/(1+D627)^a_t)</f>
        <v/>
      </c>
      <c r="F627">
        <f>CEILING(max_inv/(E627/100),p_den)</f>
        <v/>
      </c>
      <c r="G627">
        <f>F627*E627/100</f>
        <v/>
      </c>
      <c r="H627">
        <f>caja-G627*(1+p_com)</f>
        <v/>
      </c>
      <c r="I627">
        <f>(G627*(1+D627)^a_t+H627*(1+reinv)^a_t)*(1+reinv)^(t_h-a_t)</f>
        <v/>
      </c>
    </row>
    <row r="628">
      <c r="D628" t="n">
        <v>0.1565</v>
      </c>
      <c r="E628">
        <f>IF(D628=0,a_cup*a_t+100,a_cup*(1-(1+D628)^(-a_t))/D628+100/(1+D628)^a_t)</f>
        <v/>
      </c>
      <c r="F628">
        <f>CEILING(max_inv/(E628/100),p_den)</f>
        <v/>
      </c>
      <c r="G628">
        <f>F628*E628/100</f>
        <v/>
      </c>
      <c r="H628">
        <f>caja-G628*(1+p_com)</f>
        <v/>
      </c>
      <c r="I628">
        <f>(G628*(1+D628)^a_t+H628*(1+reinv)^a_t)*(1+reinv)^(t_h-a_t)</f>
        <v/>
      </c>
    </row>
    <row r="629">
      <c r="D629" t="n">
        <v>0.15675</v>
      </c>
      <c r="E629">
        <f>IF(D629=0,a_cup*a_t+100,a_cup*(1-(1+D629)^(-a_t))/D629+100/(1+D629)^a_t)</f>
        <v/>
      </c>
      <c r="F629">
        <f>CEILING(max_inv/(E629/100),p_den)</f>
        <v/>
      </c>
      <c r="G629">
        <f>F629*E629/100</f>
        <v/>
      </c>
      <c r="H629">
        <f>caja-G629*(1+p_com)</f>
        <v/>
      </c>
      <c r="I629">
        <f>(G629*(1+D629)^a_t+H629*(1+reinv)^a_t)*(1+reinv)^(t_h-a_t)</f>
        <v/>
      </c>
    </row>
    <row r="630">
      <c r="D630" t="n">
        <v>0.157</v>
      </c>
      <c r="E630">
        <f>IF(D630=0,a_cup*a_t+100,a_cup*(1-(1+D630)^(-a_t))/D630+100/(1+D630)^a_t)</f>
        <v/>
      </c>
      <c r="F630">
        <f>CEILING(max_inv/(E630/100),p_den)</f>
        <v/>
      </c>
      <c r="G630">
        <f>F630*E630/100</f>
        <v/>
      </c>
      <c r="H630">
        <f>caja-G630*(1+p_com)</f>
        <v/>
      </c>
      <c r="I630">
        <f>(G630*(1+D630)^a_t+H630*(1+reinv)^a_t)*(1+reinv)^(t_h-a_t)</f>
        <v/>
      </c>
    </row>
    <row r="631">
      <c r="D631" t="n">
        <v>0.15725</v>
      </c>
      <c r="E631">
        <f>IF(D631=0,a_cup*a_t+100,a_cup*(1-(1+D631)^(-a_t))/D631+100/(1+D631)^a_t)</f>
        <v/>
      </c>
      <c r="F631">
        <f>CEILING(max_inv/(E631/100),p_den)</f>
        <v/>
      </c>
      <c r="G631">
        <f>F631*E631/100</f>
        <v/>
      </c>
      <c r="H631">
        <f>caja-G631*(1+p_com)</f>
        <v/>
      </c>
      <c r="I631">
        <f>(G631*(1+D631)^a_t+H631*(1+reinv)^a_t)*(1+reinv)^(t_h-a_t)</f>
        <v/>
      </c>
    </row>
    <row r="632">
      <c r="D632" t="n">
        <v>0.1575</v>
      </c>
      <c r="E632">
        <f>IF(D632=0,a_cup*a_t+100,a_cup*(1-(1+D632)^(-a_t))/D632+100/(1+D632)^a_t)</f>
        <v/>
      </c>
      <c r="F632">
        <f>CEILING(max_inv/(E632/100),p_den)</f>
        <v/>
      </c>
      <c r="G632">
        <f>F632*E632/100</f>
        <v/>
      </c>
      <c r="H632">
        <f>caja-G632*(1+p_com)</f>
        <v/>
      </c>
      <c r="I632">
        <f>(G632*(1+D632)^a_t+H632*(1+reinv)^a_t)*(1+reinv)^(t_h-a_t)</f>
        <v/>
      </c>
    </row>
    <row r="633">
      <c r="D633" t="n">
        <v>0.15775</v>
      </c>
      <c r="E633">
        <f>IF(D633=0,a_cup*a_t+100,a_cup*(1-(1+D633)^(-a_t))/D633+100/(1+D633)^a_t)</f>
        <v/>
      </c>
      <c r="F633">
        <f>CEILING(max_inv/(E633/100),p_den)</f>
        <v/>
      </c>
      <c r="G633">
        <f>F633*E633/100</f>
        <v/>
      </c>
      <c r="H633">
        <f>caja-G633*(1+p_com)</f>
        <v/>
      </c>
      <c r="I633">
        <f>(G633*(1+D633)^a_t+H633*(1+reinv)^a_t)*(1+reinv)^(t_h-a_t)</f>
        <v/>
      </c>
    </row>
    <row r="634">
      <c r="D634" t="n">
        <v>0.158</v>
      </c>
      <c r="E634">
        <f>IF(D634=0,a_cup*a_t+100,a_cup*(1-(1+D634)^(-a_t))/D634+100/(1+D634)^a_t)</f>
        <v/>
      </c>
      <c r="F634">
        <f>CEILING(max_inv/(E634/100),p_den)</f>
        <v/>
      </c>
      <c r="G634">
        <f>F634*E634/100</f>
        <v/>
      </c>
      <c r="H634">
        <f>caja-G634*(1+p_com)</f>
        <v/>
      </c>
      <c r="I634">
        <f>(G634*(1+D634)^a_t+H634*(1+reinv)^a_t)*(1+reinv)^(t_h-a_t)</f>
        <v/>
      </c>
    </row>
    <row r="635">
      <c r="D635" t="n">
        <v>0.15825</v>
      </c>
      <c r="E635">
        <f>IF(D635=0,a_cup*a_t+100,a_cup*(1-(1+D635)^(-a_t))/D635+100/(1+D635)^a_t)</f>
        <v/>
      </c>
      <c r="F635">
        <f>CEILING(max_inv/(E635/100),p_den)</f>
        <v/>
      </c>
      <c r="G635">
        <f>F635*E635/100</f>
        <v/>
      </c>
      <c r="H635">
        <f>caja-G635*(1+p_com)</f>
        <v/>
      </c>
      <c r="I635">
        <f>(G635*(1+D635)^a_t+H635*(1+reinv)^a_t)*(1+reinv)^(t_h-a_t)</f>
        <v/>
      </c>
    </row>
    <row r="636">
      <c r="D636" t="n">
        <v>0.1585</v>
      </c>
      <c r="E636">
        <f>IF(D636=0,a_cup*a_t+100,a_cup*(1-(1+D636)^(-a_t))/D636+100/(1+D636)^a_t)</f>
        <v/>
      </c>
      <c r="F636">
        <f>CEILING(max_inv/(E636/100),p_den)</f>
        <v/>
      </c>
      <c r="G636">
        <f>F636*E636/100</f>
        <v/>
      </c>
      <c r="H636">
        <f>caja-G636*(1+p_com)</f>
        <v/>
      </c>
      <c r="I636">
        <f>(G636*(1+D636)^a_t+H636*(1+reinv)^a_t)*(1+reinv)^(t_h-a_t)</f>
        <v/>
      </c>
    </row>
    <row r="637">
      <c r="D637" t="n">
        <v>0.15875</v>
      </c>
      <c r="E637">
        <f>IF(D637=0,a_cup*a_t+100,a_cup*(1-(1+D637)^(-a_t))/D637+100/(1+D637)^a_t)</f>
        <v/>
      </c>
      <c r="F637">
        <f>CEILING(max_inv/(E637/100),p_den)</f>
        <v/>
      </c>
      <c r="G637">
        <f>F637*E637/100</f>
        <v/>
      </c>
      <c r="H637">
        <f>caja-G637*(1+p_com)</f>
        <v/>
      </c>
      <c r="I637">
        <f>(G637*(1+D637)^a_t+H637*(1+reinv)^a_t)*(1+reinv)^(t_h-a_t)</f>
        <v/>
      </c>
    </row>
    <row r="638">
      <c r="D638" t="n">
        <v>0.159</v>
      </c>
      <c r="E638">
        <f>IF(D638=0,a_cup*a_t+100,a_cup*(1-(1+D638)^(-a_t))/D638+100/(1+D638)^a_t)</f>
        <v/>
      </c>
      <c r="F638">
        <f>CEILING(max_inv/(E638/100),p_den)</f>
        <v/>
      </c>
      <c r="G638">
        <f>F638*E638/100</f>
        <v/>
      </c>
      <c r="H638">
        <f>caja-G638*(1+p_com)</f>
        <v/>
      </c>
      <c r="I638">
        <f>(G638*(1+D638)^a_t+H638*(1+reinv)^a_t)*(1+reinv)^(t_h-a_t)</f>
        <v/>
      </c>
    </row>
    <row r="639">
      <c r="D639" t="n">
        <v>0.15925</v>
      </c>
      <c r="E639">
        <f>IF(D639=0,a_cup*a_t+100,a_cup*(1-(1+D639)^(-a_t))/D639+100/(1+D639)^a_t)</f>
        <v/>
      </c>
      <c r="F639">
        <f>CEILING(max_inv/(E639/100),p_den)</f>
        <v/>
      </c>
      <c r="G639">
        <f>F639*E639/100</f>
        <v/>
      </c>
      <c r="H639">
        <f>caja-G639*(1+p_com)</f>
        <v/>
      </c>
      <c r="I639">
        <f>(G639*(1+D639)^a_t+H639*(1+reinv)^a_t)*(1+reinv)^(t_h-a_t)</f>
        <v/>
      </c>
    </row>
    <row r="640">
      <c r="D640" t="n">
        <v>0.1595</v>
      </c>
      <c r="E640">
        <f>IF(D640=0,a_cup*a_t+100,a_cup*(1-(1+D640)^(-a_t))/D640+100/(1+D640)^a_t)</f>
        <v/>
      </c>
      <c r="F640">
        <f>CEILING(max_inv/(E640/100),p_den)</f>
        <v/>
      </c>
      <c r="G640">
        <f>F640*E640/100</f>
        <v/>
      </c>
      <c r="H640">
        <f>caja-G640*(1+p_com)</f>
        <v/>
      </c>
      <c r="I640">
        <f>(G640*(1+D640)^a_t+H640*(1+reinv)^a_t)*(1+reinv)^(t_h-a_t)</f>
        <v/>
      </c>
    </row>
    <row r="641">
      <c r="D641" t="n">
        <v>0.15975</v>
      </c>
      <c r="E641">
        <f>IF(D641=0,a_cup*a_t+100,a_cup*(1-(1+D641)^(-a_t))/D641+100/(1+D641)^a_t)</f>
        <v/>
      </c>
      <c r="F641">
        <f>CEILING(max_inv/(E641/100),p_den)</f>
        <v/>
      </c>
      <c r="G641">
        <f>F641*E641/100</f>
        <v/>
      </c>
      <c r="H641">
        <f>caja-G641*(1+p_com)</f>
        <v/>
      </c>
      <c r="I641">
        <f>(G641*(1+D641)^a_t+H641*(1+reinv)^a_t)*(1+reinv)^(t_h-a_t)</f>
        <v/>
      </c>
    </row>
    <row r="642">
      <c r="D642" t="n">
        <v>0.16</v>
      </c>
      <c r="E642">
        <f>IF(D642=0,a_cup*a_t+100,a_cup*(1-(1+D642)^(-a_t))/D642+100/(1+D642)^a_t)</f>
        <v/>
      </c>
      <c r="F642">
        <f>CEILING(max_inv/(E642/100),p_den)</f>
        <v/>
      </c>
      <c r="G642">
        <f>F642*E642/100</f>
        <v/>
      </c>
      <c r="H642">
        <f>caja-G642*(1+p_com)</f>
        <v/>
      </c>
      <c r="I642">
        <f>(G642*(1+D642)^a_t+H642*(1+reinv)^a_t)*(1+reinv)^(t_h-a_t)</f>
        <v/>
      </c>
    </row>
    <row r="643">
      <c r="D643" t="n">
        <v>0.16025</v>
      </c>
      <c r="E643">
        <f>IF(D643=0,a_cup*a_t+100,a_cup*(1-(1+D643)^(-a_t))/D643+100/(1+D643)^a_t)</f>
        <v/>
      </c>
      <c r="F643">
        <f>CEILING(max_inv/(E643/100),p_den)</f>
        <v/>
      </c>
      <c r="G643">
        <f>F643*E643/100</f>
        <v/>
      </c>
      <c r="H643">
        <f>caja-G643*(1+p_com)</f>
        <v/>
      </c>
      <c r="I643">
        <f>(G643*(1+D643)^a_t+H643*(1+reinv)^a_t)*(1+reinv)^(t_h-a_t)</f>
        <v/>
      </c>
    </row>
    <row r="644">
      <c r="D644" t="n">
        <v>0.1605</v>
      </c>
      <c r="E644">
        <f>IF(D644=0,a_cup*a_t+100,a_cup*(1-(1+D644)^(-a_t))/D644+100/(1+D644)^a_t)</f>
        <v/>
      </c>
      <c r="F644">
        <f>CEILING(max_inv/(E644/100),p_den)</f>
        <v/>
      </c>
      <c r="G644">
        <f>F644*E644/100</f>
        <v/>
      </c>
      <c r="H644">
        <f>caja-G644*(1+p_com)</f>
        <v/>
      </c>
      <c r="I644">
        <f>(G644*(1+D644)^a_t+H644*(1+reinv)^a_t)*(1+reinv)^(t_h-a_t)</f>
        <v/>
      </c>
    </row>
    <row r="645">
      <c r="D645" t="n">
        <v>0.16075</v>
      </c>
      <c r="E645">
        <f>IF(D645=0,a_cup*a_t+100,a_cup*(1-(1+D645)^(-a_t))/D645+100/(1+D645)^a_t)</f>
        <v/>
      </c>
      <c r="F645">
        <f>CEILING(max_inv/(E645/100),p_den)</f>
        <v/>
      </c>
      <c r="G645">
        <f>F645*E645/100</f>
        <v/>
      </c>
      <c r="H645">
        <f>caja-G645*(1+p_com)</f>
        <v/>
      </c>
      <c r="I645">
        <f>(G645*(1+D645)^a_t+H645*(1+reinv)^a_t)*(1+reinv)^(t_h-a_t)</f>
        <v/>
      </c>
    </row>
    <row r="646">
      <c r="D646" t="n">
        <v>0.161</v>
      </c>
      <c r="E646">
        <f>IF(D646=0,a_cup*a_t+100,a_cup*(1-(1+D646)^(-a_t))/D646+100/(1+D646)^a_t)</f>
        <v/>
      </c>
      <c r="F646">
        <f>CEILING(max_inv/(E646/100),p_den)</f>
        <v/>
      </c>
      <c r="G646">
        <f>F646*E646/100</f>
        <v/>
      </c>
      <c r="H646">
        <f>caja-G646*(1+p_com)</f>
        <v/>
      </c>
      <c r="I646">
        <f>(G646*(1+D646)^a_t+H646*(1+reinv)^a_t)*(1+reinv)^(t_h-a_t)</f>
        <v/>
      </c>
    </row>
    <row r="647">
      <c r="D647" t="n">
        <v>0.16125</v>
      </c>
      <c r="E647">
        <f>IF(D647=0,a_cup*a_t+100,a_cup*(1-(1+D647)^(-a_t))/D647+100/(1+D647)^a_t)</f>
        <v/>
      </c>
      <c r="F647">
        <f>CEILING(max_inv/(E647/100),p_den)</f>
        <v/>
      </c>
      <c r="G647">
        <f>F647*E647/100</f>
        <v/>
      </c>
      <c r="H647">
        <f>caja-G647*(1+p_com)</f>
        <v/>
      </c>
      <c r="I647">
        <f>(G647*(1+D647)^a_t+H647*(1+reinv)^a_t)*(1+reinv)^(t_h-a_t)</f>
        <v/>
      </c>
    </row>
    <row r="648">
      <c r="D648" t="n">
        <v>0.1615</v>
      </c>
      <c r="E648">
        <f>IF(D648=0,a_cup*a_t+100,a_cup*(1-(1+D648)^(-a_t))/D648+100/(1+D648)^a_t)</f>
        <v/>
      </c>
      <c r="F648">
        <f>CEILING(max_inv/(E648/100),p_den)</f>
        <v/>
      </c>
      <c r="G648">
        <f>F648*E648/100</f>
        <v/>
      </c>
      <c r="H648">
        <f>caja-G648*(1+p_com)</f>
        <v/>
      </c>
      <c r="I648">
        <f>(G648*(1+D648)^a_t+H648*(1+reinv)^a_t)*(1+reinv)^(t_h-a_t)</f>
        <v/>
      </c>
    </row>
    <row r="649">
      <c r="D649" t="n">
        <v>0.16175</v>
      </c>
      <c r="E649">
        <f>IF(D649=0,a_cup*a_t+100,a_cup*(1-(1+D649)^(-a_t))/D649+100/(1+D649)^a_t)</f>
        <v/>
      </c>
      <c r="F649">
        <f>CEILING(max_inv/(E649/100),p_den)</f>
        <v/>
      </c>
      <c r="G649">
        <f>F649*E649/100</f>
        <v/>
      </c>
      <c r="H649">
        <f>caja-G649*(1+p_com)</f>
        <v/>
      </c>
      <c r="I649">
        <f>(G649*(1+D649)^a_t+H649*(1+reinv)^a_t)*(1+reinv)^(t_h-a_t)</f>
        <v/>
      </c>
    </row>
    <row r="650">
      <c r="D650" t="n">
        <v>0.162</v>
      </c>
      <c r="E650">
        <f>IF(D650=0,a_cup*a_t+100,a_cup*(1-(1+D650)^(-a_t))/D650+100/(1+D650)^a_t)</f>
        <v/>
      </c>
      <c r="F650">
        <f>CEILING(max_inv/(E650/100),p_den)</f>
        <v/>
      </c>
      <c r="G650">
        <f>F650*E650/100</f>
        <v/>
      </c>
      <c r="H650">
        <f>caja-G650*(1+p_com)</f>
        <v/>
      </c>
      <c r="I650">
        <f>(G650*(1+D650)^a_t+H650*(1+reinv)^a_t)*(1+reinv)^(t_h-a_t)</f>
        <v/>
      </c>
    </row>
    <row r="651">
      <c r="D651" t="n">
        <v>0.16225</v>
      </c>
      <c r="E651">
        <f>IF(D651=0,a_cup*a_t+100,a_cup*(1-(1+D651)^(-a_t))/D651+100/(1+D651)^a_t)</f>
        <v/>
      </c>
      <c r="F651">
        <f>CEILING(max_inv/(E651/100),p_den)</f>
        <v/>
      </c>
      <c r="G651">
        <f>F651*E651/100</f>
        <v/>
      </c>
      <c r="H651">
        <f>caja-G651*(1+p_com)</f>
        <v/>
      </c>
      <c r="I651">
        <f>(G651*(1+D651)^a_t+H651*(1+reinv)^a_t)*(1+reinv)^(t_h-a_t)</f>
        <v/>
      </c>
    </row>
    <row r="652">
      <c r="D652" t="n">
        <v>0.1625</v>
      </c>
      <c r="E652">
        <f>IF(D652=0,a_cup*a_t+100,a_cup*(1-(1+D652)^(-a_t))/D652+100/(1+D652)^a_t)</f>
        <v/>
      </c>
      <c r="F652">
        <f>CEILING(max_inv/(E652/100),p_den)</f>
        <v/>
      </c>
      <c r="G652">
        <f>F652*E652/100</f>
        <v/>
      </c>
      <c r="H652">
        <f>caja-G652*(1+p_com)</f>
        <v/>
      </c>
      <c r="I652">
        <f>(G652*(1+D652)^a_t+H652*(1+reinv)^a_t)*(1+reinv)^(t_h-a_t)</f>
        <v/>
      </c>
    </row>
    <row r="653">
      <c r="D653" t="n">
        <v>0.16275</v>
      </c>
      <c r="E653">
        <f>IF(D653=0,a_cup*a_t+100,a_cup*(1-(1+D653)^(-a_t))/D653+100/(1+D653)^a_t)</f>
        <v/>
      </c>
      <c r="F653">
        <f>CEILING(max_inv/(E653/100),p_den)</f>
        <v/>
      </c>
      <c r="G653">
        <f>F653*E653/100</f>
        <v/>
      </c>
      <c r="H653">
        <f>caja-G653*(1+p_com)</f>
        <v/>
      </c>
      <c r="I653">
        <f>(G653*(1+D653)^a_t+H653*(1+reinv)^a_t)*(1+reinv)^(t_h-a_t)</f>
        <v/>
      </c>
    </row>
    <row r="654">
      <c r="D654" t="n">
        <v>0.163</v>
      </c>
      <c r="E654">
        <f>IF(D654=0,a_cup*a_t+100,a_cup*(1-(1+D654)^(-a_t))/D654+100/(1+D654)^a_t)</f>
        <v/>
      </c>
      <c r="F654">
        <f>CEILING(max_inv/(E654/100),p_den)</f>
        <v/>
      </c>
      <c r="G654">
        <f>F654*E654/100</f>
        <v/>
      </c>
      <c r="H654">
        <f>caja-G654*(1+p_com)</f>
        <v/>
      </c>
      <c r="I654">
        <f>(G654*(1+D654)^a_t+H654*(1+reinv)^a_t)*(1+reinv)^(t_h-a_t)</f>
        <v/>
      </c>
    </row>
    <row r="655">
      <c r="D655" t="n">
        <v>0.16325</v>
      </c>
      <c r="E655">
        <f>IF(D655=0,a_cup*a_t+100,a_cup*(1-(1+D655)^(-a_t))/D655+100/(1+D655)^a_t)</f>
        <v/>
      </c>
      <c r="F655">
        <f>CEILING(max_inv/(E655/100),p_den)</f>
        <v/>
      </c>
      <c r="G655">
        <f>F655*E655/100</f>
        <v/>
      </c>
      <c r="H655">
        <f>caja-G655*(1+p_com)</f>
        <v/>
      </c>
      <c r="I655">
        <f>(G655*(1+D655)^a_t+H655*(1+reinv)^a_t)*(1+reinv)^(t_h-a_t)</f>
        <v/>
      </c>
    </row>
    <row r="656">
      <c r="D656" t="n">
        <v>0.1635</v>
      </c>
      <c r="E656">
        <f>IF(D656=0,a_cup*a_t+100,a_cup*(1-(1+D656)^(-a_t))/D656+100/(1+D656)^a_t)</f>
        <v/>
      </c>
      <c r="F656">
        <f>CEILING(max_inv/(E656/100),p_den)</f>
        <v/>
      </c>
      <c r="G656">
        <f>F656*E656/100</f>
        <v/>
      </c>
      <c r="H656">
        <f>caja-G656*(1+p_com)</f>
        <v/>
      </c>
      <c r="I656">
        <f>(G656*(1+D656)^a_t+H656*(1+reinv)^a_t)*(1+reinv)^(t_h-a_t)</f>
        <v/>
      </c>
    </row>
    <row r="657">
      <c r="D657" t="n">
        <v>0.16375</v>
      </c>
      <c r="E657">
        <f>IF(D657=0,a_cup*a_t+100,a_cup*(1-(1+D657)^(-a_t))/D657+100/(1+D657)^a_t)</f>
        <v/>
      </c>
      <c r="F657">
        <f>CEILING(max_inv/(E657/100),p_den)</f>
        <v/>
      </c>
      <c r="G657">
        <f>F657*E657/100</f>
        <v/>
      </c>
      <c r="H657">
        <f>caja-G657*(1+p_com)</f>
        <v/>
      </c>
      <c r="I657">
        <f>(G657*(1+D657)^a_t+H657*(1+reinv)^a_t)*(1+reinv)^(t_h-a_t)</f>
        <v/>
      </c>
    </row>
    <row r="658">
      <c r="D658" t="n">
        <v>0.164</v>
      </c>
      <c r="E658">
        <f>IF(D658=0,a_cup*a_t+100,a_cup*(1-(1+D658)^(-a_t))/D658+100/(1+D658)^a_t)</f>
        <v/>
      </c>
      <c r="F658">
        <f>CEILING(max_inv/(E658/100),p_den)</f>
        <v/>
      </c>
      <c r="G658">
        <f>F658*E658/100</f>
        <v/>
      </c>
      <c r="H658">
        <f>caja-G658*(1+p_com)</f>
        <v/>
      </c>
      <c r="I658">
        <f>(G658*(1+D658)^a_t+H658*(1+reinv)^a_t)*(1+reinv)^(t_h-a_t)</f>
        <v/>
      </c>
    </row>
    <row r="659">
      <c r="D659" t="n">
        <v>0.16425</v>
      </c>
      <c r="E659">
        <f>IF(D659=0,a_cup*a_t+100,a_cup*(1-(1+D659)^(-a_t))/D659+100/(1+D659)^a_t)</f>
        <v/>
      </c>
      <c r="F659">
        <f>CEILING(max_inv/(E659/100),p_den)</f>
        <v/>
      </c>
      <c r="G659">
        <f>F659*E659/100</f>
        <v/>
      </c>
      <c r="H659">
        <f>caja-G659*(1+p_com)</f>
        <v/>
      </c>
      <c r="I659">
        <f>(G659*(1+D659)^a_t+H659*(1+reinv)^a_t)*(1+reinv)^(t_h-a_t)</f>
        <v/>
      </c>
    </row>
    <row r="660">
      <c r="D660" t="n">
        <v>0.1645</v>
      </c>
      <c r="E660">
        <f>IF(D660=0,a_cup*a_t+100,a_cup*(1-(1+D660)^(-a_t))/D660+100/(1+D660)^a_t)</f>
        <v/>
      </c>
      <c r="F660">
        <f>CEILING(max_inv/(E660/100),p_den)</f>
        <v/>
      </c>
      <c r="G660">
        <f>F660*E660/100</f>
        <v/>
      </c>
      <c r="H660">
        <f>caja-G660*(1+p_com)</f>
        <v/>
      </c>
      <c r="I660">
        <f>(G660*(1+D660)^a_t+H660*(1+reinv)^a_t)*(1+reinv)^(t_h-a_t)</f>
        <v/>
      </c>
    </row>
    <row r="661">
      <c r="D661" t="n">
        <v>0.16475</v>
      </c>
      <c r="E661">
        <f>IF(D661=0,a_cup*a_t+100,a_cup*(1-(1+D661)^(-a_t))/D661+100/(1+D661)^a_t)</f>
        <v/>
      </c>
      <c r="F661">
        <f>CEILING(max_inv/(E661/100),p_den)</f>
        <v/>
      </c>
      <c r="G661">
        <f>F661*E661/100</f>
        <v/>
      </c>
      <c r="H661">
        <f>caja-G661*(1+p_com)</f>
        <v/>
      </c>
      <c r="I661">
        <f>(G661*(1+D661)^a_t+H661*(1+reinv)^a_t)*(1+reinv)^(t_h-a_t)</f>
        <v/>
      </c>
    </row>
    <row r="662">
      <c r="D662" t="n">
        <v>0.165</v>
      </c>
      <c r="E662">
        <f>IF(D662=0,a_cup*a_t+100,a_cup*(1-(1+D662)^(-a_t))/D662+100/(1+D662)^a_t)</f>
        <v/>
      </c>
      <c r="F662">
        <f>CEILING(max_inv/(E662/100),p_den)</f>
        <v/>
      </c>
      <c r="G662">
        <f>F662*E662/100</f>
        <v/>
      </c>
      <c r="H662">
        <f>caja-G662*(1+p_com)</f>
        <v/>
      </c>
      <c r="I662">
        <f>(G662*(1+D662)^a_t+H662*(1+reinv)^a_t)*(1+reinv)^(t_h-a_t)</f>
        <v/>
      </c>
    </row>
    <row r="663">
      <c r="D663" t="n">
        <v>0.16525</v>
      </c>
      <c r="E663">
        <f>IF(D663=0,a_cup*a_t+100,a_cup*(1-(1+D663)^(-a_t))/D663+100/(1+D663)^a_t)</f>
        <v/>
      </c>
      <c r="F663">
        <f>CEILING(max_inv/(E663/100),p_den)</f>
        <v/>
      </c>
      <c r="G663">
        <f>F663*E663/100</f>
        <v/>
      </c>
      <c r="H663">
        <f>caja-G663*(1+p_com)</f>
        <v/>
      </c>
      <c r="I663">
        <f>(G663*(1+D663)^a_t+H663*(1+reinv)^a_t)*(1+reinv)^(t_h-a_t)</f>
        <v/>
      </c>
    </row>
    <row r="664">
      <c r="D664" t="n">
        <v>0.1655</v>
      </c>
      <c r="E664">
        <f>IF(D664=0,a_cup*a_t+100,a_cup*(1-(1+D664)^(-a_t))/D664+100/(1+D664)^a_t)</f>
        <v/>
      </c>
      <c r="F664">
        <f>CEILING(max_inv/(E664/100),p_den)</f>
        <v/>
      </c>
      <c r="G664">
        <f>F664*E664/100</f>
        <v/>
      </c>
      <c r="H664">
        <f>caja-G664*(1+p_com)</f>
        <v/>
      </c>
      <c r="I664">
        <f>(G664*(1+D664)^a_t+H664*(1+reinv)^a_t)*(1+reinv)^(t_h-a_t)</f>
        <v/>
      </c>
    </row>
    <row r="665">
      <c r="D665" t="n">
        <v>0.16575</v>
      </c>
      <c r="E665">
        <f>IF(D665=0,a_cup*a_t+100,a_cup*(1-(1+D665)^(-a_t))/D665+100/(1+D665)^a_t)</f>
        <v/>
      </c>
      <c r="F665">
        <f>CEILING(max_inv/(E665/100),p_den)</f>
        <v/>
      </c>
      <c r="G665">
        <f>F665*E665/100</f>
        <v/>
      </c>
      <c r="H665">
        <f>caja-G665*(1+p_com)</f>
        <v/>
      </c>
      <c r="I665">
        <f>(G665*(1+D665)^a_t+H665*(1+reinv)^a_t)*(1+reinv)^(t_h-a_t)</f>
        <v/>
      </c>
    </row>
    <row r="666">
      <c r="D666" t="n">
        <v>0.166</v>
      </c>
      <c r="E666">
        <f>IF(D666=0,a_cup*a_t+100,a_cup*(1-(1+D666)^(-a_t))/D666+100/(1+D666)^a_t)</f>
        <v/>
      </c>
      <c r="F666">
        <f>CEILING(max_inv/(E666/100),p_den)</f>
        <v/>
      </c>
      <c r="G666">
        <f>F666*E666/100</f>
        <v/>
      </c>
      <c r="H666">
        <f>caja-G666*(1+p_com)</f>
        <v/>
      </c>
      <c r="I666">
        <f>(G666*(1+D666)^a_t+H666*(1+reinv)^a_t)*(1+reinv)^(t_h-a_t)</f>
        <v/>
      </c>
    </row>
    <row r="667">
      <c r="D667" t="n">
        <v>0.16625</v>
      </c>
      <c r="E667">
        <f>IF(D667=0,a_cup*a_t+100,a_cup*(1-(1+D667)^(-a_t))/D667+100/(1+D667)^a_t)</f>
        <v/>
      </c>
      <c r="F667">
        <f>CEILING(max_inv/(E667/100),p_den)</f>
        <v/>
      </c>
      <c r="G667">
        <f>F667*E667/100</f>
        <v/>
      </c>
      <c r="H667">
        <f>caja-G667*(1+p_com)</f>
        <v/>
      </c>
      <c r="I667">
        <f>(G667*(1+D667)^a_t+H667*(1+reinv)^a_t)*(1+reinv)^(t_h-a_t)</f>
        <v/>
      </c>
    </row>
    <row r="668">
      <c r="D668" t="n">
        <v>0.1665</v>
      </c>
      <c r="E668">
        <f>IF(D668=0,a_cup*a_t+100,a_cup*(1-(1+D668)^(-a_t))/D668+100/(1+D668)^a_t)</f>
        <v/>
      </c>
      <c r="F668">
        <f>CEILING(max_inv/(E668/100),p_den)</f>
        <v/>
      </c>
      <c r="G668">
        <f>F668*E668/100</f>
        <v/>
      </c>
      <c r="H668">
        <f>caja-G668*(1+p_com)</f>
        <v/>
      </c>
      <c r="I668">
        <f>(G668*(1+D668)^a_t+H668*(1+reinv)^a_t)*(1+reinv)^(t_h-a_t)</f>
        <v/>
      </c>
    </row>
    <row r="669">
      <c r="D669" t="n">
        <v>0.16675</v>
      </c>
      <c r="E669">
        <f>IF(D669=0,a_cup*a_t+100,a_cup*(1-(1+D669)^(-a_t))/D669+100/(1+D669)^a_t)</f>
        <v/>
      </c>
      <c r="F669">
        <f>CEILING(max_inv/(E669/100),p_den)</f>
        <v/>
      </c>
      <c r="G669">
        <f>F669*E669/100</f>
        <v/>
      </c>
      <c r="H669">
        <f>caja-G669*(1+p_com)</f>
        <v/>
      </c>
      <c r="I669">
        <f>(G669*(1+D669)^a_t+H669*(1+reinv)^a_t)*(1+reinv)^(t_h-a_t)</f>
        <v/>
      </c>
    </row>
    <row r="670">
      <c r="D670" t="n">
        <v>0.167</v>
      </c>
      <c r="E670">
        <f>IF(D670=0,a_cup*a_t+100,a_cup*(1-(1+D670)^(-a_t))/D670+100/(1+D670)^a_t)</f>
        <v/>
      </c>
      <c r="F670">
        <f>CEILING(max_inv/(E670/100),p_den)</f>
        <v/>
      </c>
      <c r="G670">
        <f>F670*E670/100</f>
        <v/>
      </c>
      <c r="H670">
        <f>caja-G670*(1+p_com)</f>
        <v/>
      </c>
      <c r="I670">
        <f>(G670*(1+D670)^a_t+H670*(1+reinv)^a_t)*(1+reinv)^(t_h-a_t)</f>
        <v/>
      </c>
    </row>
    <row r="671">
      <c r="D671" t="n">
        <v>0.16725</v>
      </c>
      <c r="E671">
        <f>IF(D671=0,a_cup*a_t+100,a_cup*(1-(1+D671)^(-a_t))/D671+100/(1+D671)^a_t)</f>
        <v/>
      </c>
      <c r="F671">
        <f>CEILING(max_inv/(E671/100),p_den)</f>
        <v/>
      </c>
      <c r="G671">
        <f>F671*E671/100</f>
        <v/>
      </c>
      <c r="H671">
        <f>caja-G671*(1+p_com)</f>
        <v/>
      </c>
      <c r="I671">
        <f>(G671*(1+D671)^a_t+H671*(1+reinv)^a_t)*(1+reinv)^(t_h-a_t)</f>
        <v/>
      </c>
    </row>
    <row r="672">
      <c r="D672" t="n">
        <v>0.1675</v>
      </c>
      <c r="E672">
        <f>IF(D672=0,a_cup*a_t+100,a_cup*(1-(1+D672)^(-a_t))/D672+100/(1+D672)^a_t)</f>
        <v/>
      </c>
      <c r="F672">
        <f>CEILING(max_inv/(E672/100),p_den)</f>
        <v/>
      </c>
      <c r="G672">
        <f>F672*E672/100</f>
        <v/>
      </c>
      <c r="H672">
        <f>caja-G672*(1+p_com)</f>
        <v/>
      </c>
      <c r="I672">
        <f>(G672*(1+D672)^a_t+H672*(1+reinv)^a_t)*(1+reinv)^(t_h-a_t)</f>
        <v/>
      </c>
    </row>
    <row r="673">
      <c r="D673" t="n">
        <v>0.16775</v>
      </c>
      <c r="E673">
        <f>IF(D673=0,a_cup*a_t+100,a_cup*(1-(1+D673)^(-a_t))/D673+100/(1+D673)^a_t)</f>
        <v/>
      </c>
      <c r="F673">
        <f>CEILING(max_inv/(E673/100),p_den)</f>
        <v/>
      </c>
      <c r="G673">
        <f>F673*E673/100</f>
        <v/>
      </c>
      <c r="H673">
        <f>caja-G673*(1+p_com)</f>
        <v/>
      </c>
      <c r="I673">
        <f>(G673*(1+D673)^a_t+H673*(1+reinv)^a_t)*(1+reinv)^(t_h-a_t)</f>
        <v/>
      </c>
    </row>
    <row r="674">
      <c r="D674" t="n">
        <v>0.168</v>
      </c>
      <c r="E674">
        <f>IF(D674=0,a_cup*a_t+100,a_cup*(1-(1+D674)^(-a_t))/D674+100/(1+D674)^a_t)</f>
        <v/>
      </c>
      <c r="F674">
        <f>CEILING(max_inv/(E674/100),p_den)</f>
        <v/>
      </c>
      <c r="G674">
        <f>F674*E674/100</f>
        <v/>
      </c>
      <c r="H674">
        <f>caja-G674*(1+p_com)</f>
        <v/>
      </c>
      <c r="I674">
        <f>(G674*(1+D674)^a_t+H674*(1+reinv)^a_t)*(1+reinv)^(t_h-a_t)</f>
        <v/>
      </c>
    </row>
    <row r="675">
      <c r="D675" t="n">
        <v>0.16825</v>
      </c>
      <c r="E675">
        <f>IF(D675=0,a_cup*a_t+100,a_cup*(1-(1+D675)^(-a_t))/D675+100/(1+D675)^a_t)</f>
        <v/>
      </c>
      <c r="F675">
        <f>CEILING(max_inv/(E675/100),p_den)</f>
        <v/>
      </c>
      <c r="G675">
        <f>F675*E675/100</f>
        <v/>
      </c>
      <c r="H675">
        <f>caja-G675*(1+p_com)</f>
        <v/>
      </c>
      <c r="I675">
        <f>(G675*(1+D675)^a_t+H675*(1+reinv)^a_t)*(1+reinv)^(t_h-a_t)</f>
        <v/>
      </c>
    </row>
    <row r="676">
      <c r="D676" t="n">
        <v>0.1685</v>
      </c>
      <c r="E676">
        <f>IF(D676=0,a_cup*a_t+100,a_cup*(1-(1+D676)^(-a_t))/D676+100/(1+D676)^a_t)</f>
        <v/>
      </c>
      <c r="F676">
        <f>CEILING(max_inv/(E676/100),p_den)</f>
        <v/>
      </c>
      <c r="G676">
        <f>F676*E676/100</f>
        <v/>
      </c>
      <c r="H676">
        <f>caja-G676*(1+p_com)</f>
        <v/>
      </c>
      <c r="I676">
        <f>(G676*(1+D676)^a_t+H676*(1+reinv)^a_t)*(1+reinv)^(t_h-a_t)</f>
        <v/>
      </c>
    </row>
    <row r="677">
      <c r="D677" t="n">
        <v>0.16875</v>
      </c>
      <c r="E677">
        <f>IF(D677=0,a_cup*a_t+100,a_cup*(1-(1+D677)^(-a_t))/D677+100/(1+D677)^a_t)</f>
        <v/>
      </c>
      <c r="F677">
        <f>CEILING(max_inv/(E677/100),p_den)</f>
        <v/>
      </c>
      <c r="G677">
        <f>F677*E677/100</f>
        <v/>
      </c>
      <c r="H677">
        <f>caja-G677*(1+p_com)</f>
        <v/>
      </c>
      <c r="I677">
        <f>(G677*(1+D677)^a_t+H677*(1+reinv)^a_t)*(1+reinv)^(t_h-a_t)</f>
        <v/>
      </c>
    </row>
    <row r="678">
      <c r="D678" t="n">
        <v>0.169</v>
      </c>
      <c r="E678">
        <f>IF(D678=0,a_cup*a_t+100,a_cup*(1-(1+D678)^(-a_t))/D678+100/(1+D678)^a_t)</f>
        <v/>
      </c>
      <c r="F678">
        <f>CEILING(max_inv/(E678/100),p_den)</f>
        <v/>
      </c>
      <c r="G678">
        <f>F678*E678/100</f>
        <v/>
      </c>
      <c r="H678">
        <f>caja-G678*(1+p_com)</f>
        <v/>
      </c>
      <c r="I678">
        <f>(G678*(1+D678)^a_t+H678*(1+reinv)^a_t)*(1+reinv)^(t_h-a_t)</f>
        <v/>
      </c>
    </row>
    <row r="679">
      <c r="D679" t="n">
        <v>0.16925</v>
      </c>
      <c r="E679">
        <f>IF(D679=0,a_cup*a_t+100,a_cup*(1-(1+D679)^(-a_t))/D679+100/(1+D679)^a_t)</f>
        <v/>
      </c>
      <c r="F679">
        <f>CEILING(max_inv/(E679/100),p_den)</f>
        <v/>
      </c>
      <c r="G679">
        <f>F679*E679/100</f>
        <v/>
      </c>
      <c r="H679">
        <f>caja-G679*(1+p_com)</f>
        <v/>
      </c>
      <c r="I679">
        <f>(G679*(1+D679)^a_t+H679*(1+reinv)^a_t)*(1+reinv)^(t_h-a_t)</f>
        <v/>
      </c>
    </row>
    <row r="680">
      <c r="D680" t="n">
        <v>0.1695</v>
      </c>
      <c r="E680">
        <f>IF(D680=0,a_cup*a_t+100,a_cup*(1-(1+D680)^(-a_t))/D680+100/(1+D680)^a_t)</f>
        <v/>
      </c>
      <c r="F680">
        <f>CEILING(max_inv/(E680/100),p_den)</f>
        <v/>
      </c>
      <c r="G680">
        <f>F680*E680/100</f>
        <v/>
      </c>
      <c r="H680">
        <f>caja-G680*(1+p_com)</f>
        <v/>
      </c>
      <c r="I680">
        <f>(G680*(1+D680)^a_t+H680*(1+reinv)^a_t)*(1+reinv)^(t_h-a_t)</f>
        <v/>
      </c>
    </row>
    <row r="681">
      <c r="D681" t="n">
        <v>0.16975</v>
      </c>
      <c r="E681">
        <f>IF(D681=0,a_cup*a_t+100,a_cup*(1-(1+D681)^(-a_t))/D681+100/(1+D681)^a_t)</f>
        <v/>
      </c>
      <c r="F681">
        <f>CEILING(max_inv/(E681/100),p_den)</f>
        <v/>
      </c>
      <c r="G681">
        <f>F681*E681/100</f>
        <v/>
      </c>
      <c r="H681">
        <f>caja-G681*(1+p_com)</f>
        <v/>
      </c>
      <c r="I681">
        <f>(G681*(1+D681)^a_t+H681*(1+reinv)^a_t)*(1+reinv)^(t_h-a_t)</f>
        <v/>
      </c>
    </row>
    <row r="682">
      <c r="D682" t="n">
        <v>0.17</v>
      </c>
      <c r="E682">
        <f>IF(D682=0,a_cup*a_t+100,a_cup*(1-(1+D682)^(-a_t))/D682+100/(1+D682)^a_t)</f>
        <v/>
      </c>
      <c r="F682">
        <f>CEILING(max_inv/(E682/100),p_den)</f>
        <v/>
      </c>
      <c r="G682">
        <f>F682*E682/100</f>
        <v/>
      </c>
      <c r="H682">
        <f>caja-G682*(1+p_com)</f>
        <v/>
      </c>
      <c r="I682">
        <f>(G682*(1+D682)^a_t+H682*(1+reinv)^a_t)*(1+reinv)^(t_h-a_t)</f>
        <v/>
      </c>
    </row>
    <row r="683">
      <c r="D683" t="n">
        <v>0.17025</v>
      </c>
      <c r="E683">
        <f>IF(D683=0,a_cup*a_t+100,a_cup*(1-(1+D683)^(-a_t))/D683+100/(1+D683)^a_t)</f>
        <v/>
      </c>
      <c r="F683">
        <f>CEILING(max_inv/(E683/100),p_den)</f>
        <v/>
      </c>
      <c r="G683">
        <f>F683*E683/100</f>
        <v/>
      </c>
      <c r="H683">
        <f>caja-G683*(1+p_com)</f>
        <v/>
      </c>
      <c r="I683">
        <f>(G683*(1+D683)^a_t+H683*(1+reinv)^a_t)*(1+reinv)^(t_h-a_t)</f>
        <v/>
      </c>
    </row>
    <row r="684">
      <c r="D684" t="n">
        <v>0.1705</v>
      </c>
      <c r="E684">
        <f>IF(D684=0,a_cup*a_t+100,a_cup*(1-(1+D684)^(-a_t))/D684+100/(1+D684)^a_t)</f>
        <v/>
      </c>
      <c r="F684">
        <f>CEILING(max_inv/(E684/100),p_den)</f>
        <v/>
      </c>
      <c r="G684">
        <f>F684*E684/100</f>
        <v/>
      </c>
      <c r="H684">
        <f>caja-G684*(1+p_com)</f>
        <v/>
      </c>
      <c r="I684">
        <f>(G684*(1+D684)^a_t+H684*(1+reinv)^a_t)*(1+reinv)^(t_h-a_t)</f>
        <v/>
      </c>
    </row>
    <row r="685">
      <c r="D685" t="n">
        <v>0.17075</v>
      </c>
      <c r="E685">
        <f>IF(D685=0,a_cup*a_t+100,a_cup*(1-(1+D685)^(-a_t))/D685+100/(1+D685)^a_t)</f>
        <v/>
      </c>
      <c r="F685">
        <f>CEILING(max_inv/(E685/100),p_den)</f>
        <v/>
      </c>
      <c r="G685">
        <f>F685*E685/100</f>
        <v/>
      </c>
      <c r="H685">
        <f>caja-G685*(1+p_com)</f>
        <v/>
      </c>
      <c r="I685">
        <f>(G685*(1+D685)^a_t+H685*(1+reinv)^a_t)*(1+reinv)^(t_h-a_t)</f>
        <v/>
      </c>
    </row>
    <row r="686">
      <c r="D686" t="n">
        <v>0.171</v>
      </c>
      <c r="E686">
        <f>IF(D686=0,a_cup*a_t+100,a_cup*(1-(1+D686)^(-a_t))/D686+100/(1+D686)^a_t)</f>
        <v/>
      </c>
      <c r="F686">
        <f>CEILING(max_inv/(E686/100),p_den)</f>
        <v/>
      </c>
      <c r="G686">
        <f>F686*E686/100</f>
        <v/>
      </c>
      <c r="H686">
        <f>caja-G686*(1+p_com)</f>
        <v/>
      </c>
      <c r="I686">
        <f>(G686*(1+D686)^a_t+H686*(1+reinv)^a_t)*(1+reinv)^(t_h-a_t)</f>
        <v/>
      </c>
    </row>
    <row r="687">
      <c r="D687" t="n">
        <v>0.17125</v>
      </c>
      <c r="E687">
        <f>IF(D687=0,a_cup*a_t+100,a_cup*(1-(1+D687)^(-a_t))/D687+100/(1+D687)^a_t)</f>
        <v/>
      </c>
      <c r="F687">
        <f>CEILING(max_inv/(E687/100),p_den)</f>
        <v/>
      </c>
      <c r="G687">
        <f>F687*E687/100</f>
        <v/>
      </c>
      <c r="H687">
        <f>caja-G687*(1+p_com)</f>
        <v/>
      </c>
      <c r="I687">
        <f>(G687*(1+D687)^a_t+H687*(1+reinv)^a_t)*(1+reinv)^(t_h-a_t)</f>
        <v/>
      </c>
    </row>
    <row r="688">
      <c r="D688" t="n">
        <v>0.1715</v>
      </c>
      <c r="E688">
        <f>IF(D688=0,a_cup*a_t+100,a_cup*(1-(1+D688)^(-a_t))/D688+100/(1+D688)^a_t)</f>
        <v/>
      </c>
      <c r="F688">
        <f>CEILING(max_inv/(E688/100),p_den)</f>
        <v/>
      </c>
      <c r="G688">
        <f>F688*E688/100</f>
        <v/>
      </c>
      <c r="H688">
        <f>caja-G688*(1+p_com)</f>
        <v/>
      </c>
      <c r="I688">
        <f>(G688*(1+D688)^a_t+H688*(1+reinv)^a_t)*(1+reinv)^(t_h-a_t)</f>
        <v/>
      </c>
    </row>
    <row r="689">
      <c r="D689" t="n">
        <v>0.17175</v>
      </c>
      <c r="E689">
        <f>IF(D689=0,a_cup*a_t+100,a_cup*(1-(1+D689)^(-a_t))/D689+100/(1+D689)^a_t)</f>
        <v/>
      </c>
      <c r="F689">
        <f>CEILING(max_inv/(E689/100),p_den)</f>
        <v/>
      </c>
      <c r="G689">
        <f>F689*E689/100</f>
        <v/>
      </c>
      <c r="H689">
        <f>caja-G689*(1+p_com)</f>
        <v/>
      </c>
      <c r="I689">
        <f>(G689*(1+D689)^a_t+H689*(1+reinv)^a_t)*(1+reinv)^(t_h-a_t)</f>
        <v/>
      </c>
    </row>
    <row r="690">
      <c r="D690" t="n">
        <v>0.172</v>
      </c>
      <c r="E690">
        <f>IF(D690=0,a_cup*a_t+100,a_cup*(1-(1+D690)^(-a_t))/D690+100/(1+D690)^a_t)</f>
        <v/>
      </c>
      <c r="F690">
        <f>CEILING(max_inv/(E690/100),p_den)</f>
        <v/>
      </c>
      <c r="G690">
        <f>F690*E690/100</f>
        <v/>
      </c>
      <c r="H690">
        <f>caja-G690*(1+p_com)</f>
        <v/>
      </c>
      <c r="I690">
        <f>(G690*(1+D690)^a_t+H690*(1+reinv)^a_t)*(1+reinv)^(t_h-a_t)</f>
        <v/>
      </c>
    </row>
    <row r="691">
      <c r="D691" t="n">
        <v>0.17225</v>
      </c>
      <c r="E691">
        <f>IF(D691=0,a_cup*a_t+100,a_cup*(1-(1+D691)^(-a_t))/D691+100/(1+D691)^a_t)</f>
        <v/>
      </c>
      <c r="F691">
        <f>CEILING(max_inv/(E691/100),p_den)</f>
        <v/>
      </c>
      <c r="G691">
        <f>F691*E691/100</f>
        <v/>
      </c>
      <c r="H691">
        <f>caja-G691*(1+p_com)</f>
        <v/>
      </c>
      <c r="I691">
        <f>(G691*(1+D691)^a_t+H691*(1+reinv)^a_t)*(1+reinv)^(t_h-a_t)</f>
        <v/>
      </c>
    </row>
    <row r="692">
      <c r="D692" t="n">
        <v>0.1725</v>
      </c>
      <c r="E692">
        <f>IF(D692=0,a_cup*a_t+100,a_cup*(1-(1+D692)^(-a_t))/D692+100/(1+D692)^a_t)</f>
        <v/>
      </c>
      <c r="F692">
        <f>CEILING(max_inv/(E692/100),p_den)</f>
        <v/>
      </c>
      <c r="G692">
        <f>F692*E692/100</f>
        <v/>
      </c>
      <c r="H692">
        <f>caja-G692*(1+p_com)</f>
        <v/>
      </c>
      <c r="I692">
        <f>(G692*(1+D692)^a_t+H692*(1+reinv)^a_t)*(1+reinv)^(t_h-a_t)</f>
        <v/>
      </c>
    </row>
    <row r="693">
      <c r="D693" t="n">
        <v>0.17275</v>
      </c>
      <c r="E693">
        <f>IF(D693=0,a_cup*a_t+100,a_cup*(1-(1+D693)^(-a_t))/D693+100/(1+D693)^a_t)</f>
        <v/>
      </c>
      <c r="F693">
        <f>CEILING(max_inv/(E693/100),p_den)</f>
        <v/>
      </c>
      <c r="G693">
        <f>F693*E693/100</f>
        <v/>
      </c>
      <c r="H693">
        <f>caja-G693*(1+p_com)</f>
        <v/>
      </c>
      <c r="I693">
        <f>(G693*(1+D693)^a_t+H693*(1+reinv)^a_t)*(1+reinv)^(t_h-a_t)</f>
        <v/>
      </c>
    </row>
    <row r="694">
      <c r="D694" t="n">
        <v>0.173</v>
      </c>
      <c r="E694">
        <f>IF(D694=0,a_cup*a_t+100,a_cup*(1-(1+D694)^(-a_t))/D694+100/(1+D694)^a_t)</f>
        <v/>
      </c>
      <c r="F694">
        <f>CEILING(max_inv/(E694/100),p_den)</f>
        <v/>
      </c>
      <c r="G694">
        <f>F694*E694/100</f>
        <v/>
      </c>
      <c r="H694">
        <f>caja-G694*(1+p_com)</f>
        <v/>
      </c>
      <c r="I694">
        <f>(G694*(1+D694)^a_t+H694*(1+reinv)^a_t)*(1+reinv)^(t_h-a_t)</f>
        <v/>
      </c>
    </row>
    <row r="695">
      <c r="D695" t="n">
        <v>0.17325</v>
      </c>
      <c r="E695">
        <f>IF(D695=0,a_cup*a_t+100,a_cup*(1-(1+D695)^(-a_t))/D695+100/(1+D695)^a_t)</f>
        <v/>
      </c>
      <c r="F695">
        <f>CEILING(max_inv/(E695/100),p_den)</f>
        <v/>
      </c>
      <c r="G695">
        <f>F695*E695/100</f>
        <v/>
      </c>
      <c r="H695">
        <f>caja-G695*(1+p_com)</f>
        <v/>
      </c>
      <c r="I695">
        <f>(G695*(1+D695)^a_t+H695*(1+reinv)^a_t)*(1+reinv)^(t_h-a_t)</f>
        <v/>
      </c>
    </row>
    <row r="696">
      <c r="D696" t="n">
        <v>0.1735</v>
      </c>
      <c r="E696">
        <f>IF(D696=0,a_cup*a_t+100,a_cup*(1-(1+D696)^(-a_t))/D696+100/(1+D696)^a_t)</f>
        <v/>
      </c>
      <c r="F696">
        <f>CEILING(max_inv/(E696/100),p_den)</f>
        <v/>
      </c>
      <c r="G696">
        <f>F696*E696/100</f>
        <v/>
      </c>
      <c r="H696">
        <f>caja-G696*(1+p_com)</f>
        <v/>
      </c>
      <c r="I696">
        <f>(G696*(1+D696)^a_t+H696*(1+reinv)^a_t)*(1+reinv)^(t_h-a_t)</f>
        <v/>
      </c>
    </row>
    <row r="697">
      <c r="D697" t="n">
        <v>0.17375</v>
      </c>
      <c r="E697">
        <f>IF(D697=0,a_cup*a_t+100,a_cup*(1-(1+D697)^(-a_t))/D697+100/(1+D697)^a_t)</f>
        <v/>
      </c>
      <c r="F697">
        <f>CEILING(max_inv/(E697/100),p_den)</f>
        <v/>
      </c>
      <c r="G697">
        <f>F697*E697/100</f>
        <v/>
      </c>
      <c r="H697">
        <f>caja-G697*(1+p_com)</f>
        <v/>
      </c>
      <c r="I697">
        <f>(G697*(1+D697)^a_t+H697*(1+reinv)^a_t)*(1+reinv)^(t_h-a_t)</f>
        <v/>
      </c>
    </row>
    <row r="698">
      <c r="D698" t="n">
        <v>0.174</v>
      </c>
      <c r="E698">
        <f>IF(D698=0,a_cup*a_t+100,a_cup*(1-(1+D698)^(-a_t))/D698+100/(1+D698)^a_t)</f>
        <v/>
      </c>
      <c r="F698">
        <f>CEILING(max_inv/(E698/100),p_den)</f>
        <v/>
      </c>
      <c r="G698">
        <f>F698*E698/100</f>
        <v/>
      </c>
      <c r="H698">
        <f>caja-G698*(1+p_com)</f>
        <v/>
      </c>
      <c r="I698">
        <f>(G698*(1+D698)^a_t+H698*(1+reinv)^a_t)*(1+reinv)^(t_h-a_t)</f>
        <v/>
      </c>
    </row>
    <row r="699">
      <c r="D699" t="n">
        <v>0.17425</v>
      </c>
      <c r="E699">
        <f>IF(D699=0,a_cup*a_t+100,a_cup*(1-(1+D699)^(-a_t))/D699+100/(1+D699)^a_t)</f>
        <v/>
      </c>
      <c r="F699">
        <f>CEILING(max_inv/(E699/100),p_den)</f>
        <v/>
      </c>
      <c r="G699">
        <f>F699*E699/100</f>
        <v/>
      </c>
      <c r="H699">
        <f>caja-G699*(1+p_com)</f>
        <v/>
      </c>
      <c r="I699">
        <f>(G699*(1+D699)^a_t+H699*(1+reinv)^a_t)*(1+reinv)^(t_h-a_t)</f>
        <v/>
      </c>
    </row>
    <row r="700">
      <c r="D700" t="n">
        <v>0.1745</v>
      </c>
      <c r="E700">
        <f>IF(D700=0,a_cup*a_t+100,a_cup*(1-(1+D700)^(-a_t))/D700+100/(1+D700)^a_t)</f>
        <v/>
      </c>
      <c r="F700">
        <f>CEILING(max_inv/(E700/100),p_den)</f>
        <v/>
      </c>
      <c r="G700">
        <f>F700*E700/100</f>
        <v/>
      </c>
      <c r="H700">
        <f>caja-G700*(1+p_com)</f>
        <v/>
      </c>
      <c r="I700">
        <f>(G700*(1+D700)^a_t+H700*(1+reinv)^a_t)*(1+reinv)^(t_h-a_t)</f>
        <v/>
      </c>
    </row>
    <row r="701">
      <c r="D701" t="n">
        <v>0.17475</v>
      </c>
      <c r="E701">
        <f>IF(D701=0,a_cup*a_t+100,a_cup*(1-(1+D701)^(-a_t))/D701+100/(1+D701)^a_t)</f>
        <v/>
      </c>
      <c r="F701">
        <f>CEILING(max_inv/(E701/100),p_den)</f>
        <v/>
      </c>
      <c r="G701">
        <f>F701*E701/100</f>
        <v/>
      </c>
      <c r="H701">
        <f>caja-G701*(1+p_com)</f>
        <v/>
      </c>
      <c r="I701">
        <f>(G701*(1+D701)^a_t+H701*(1+reinv)^a_t)*(1+reinv)^(t_h-a_t)</f>
        <v/>
      </c>
    </row>
    <row r="702">
      <c r="D702" t="n">
        <v>0.175</v>
      </c>
      <c r="E702">
        <f>IF(D702=0,a_cup*a_t+100,a_cup*(1-(1+D702)^(-a_t))/D702+100/(1+D702)^a_t)</f>
        <v/>
      </c>
      <c r="F702">
        <f>CEILING(max_inv/(E702/100),p_den)</f>
        <v/>
      </c>
      <c r="G702">
        <f>F702*E702/100</f>
        <v/>
      </c>
      <c r="H702">
        <f>caja-G702*(1+p_com)</f>
        <v/>
      </c>
      <c r="I702">
        <f>(G702*(1+D702)^a_t+H702*(1+reinv)^a_t)*(1+reinv)^(t_h-a_t)</f>
        <v/>
      </c>
    </row>
    <row r="703">
      <c r="D703" t="n">
        <v>0.17525</v>
      </c>
      <c r="E703">
        <f>IF(D703=0,a_cup*a_t+100,a_cup*(1-(1+D703)^(-a_t))/D703+100/(1+D703)^a_t)</f>
        <v/>
      </c>
      <c r="F703">
        <f>CEILING(max_inv/(E703/100),p_den)</f>
        <v/>
      </c>
      <c r="G703">
        <f>F703*E703/100</f>
        <v/>
      </c>
      <c r="H703">
        <f>caja-G703*(1+p_com)</f>
        <v/>
      </c>
      <c r="I703">
        <f>(G703*(1+D703)^a_t+H703*(1+reinv)^a_t)*(1+reinv)^(t_h-a_t)</f>
        <v/>
      </c>
    </row>
    <row r="704">
      <c r="D704" t="n">
        <v>0.1755</v>
      </c>
      <c r="E704">
        <f>IF(D704=0,a_cup*a_t+100,a_cup*(1-(1+D704)^(-a_t))/D704+100/(1+D704)^a_t)</f>
        <v/>
      </c>
      <c r="F704">
        <f>CEILING(max_inv/(E704/100),p_den)</f>
        <v/>
      </c>
      <c r="G704">
        <f>F704*E704/100</f>
        <v/>
      </c>
      <c r="H704">
        <f>caja-G704*(1+p_com)</f>
        <v/>
      </c>
      <c r="I704">
        <f>(G704*(1+D704)^a_t+H704*(1+reinv)^a_t)*(1+reinv)^(t_h-a_t)</f>
        <v/>
      </c>
    </row>
    <row r="705">
      <c r="D705" t="n">
        <v>0.17575</v>
      </c>
      <c r="E705">
        <f>IF(D705=0,a_cup*a_t+100,a_cup*(1-(1+D705)^(-a_t))/D705+100/(1+D705)^a_t)</f>
        <v/>
      </c>
      <c r="F705">
        <f>CEILING(max_inv/(E705/100),p_den)</f>
        <v/>
      </c>
      <c r="G705">
        <f>F705*E705/100</f>
        <v/>
      </c>
      <c r="H705">
        <f>caja-G705*(1+p_com)</f>
        <v/>
      </c>
      <c r="I705">
        <f>(G705*(1+D705)^a_t+H705*(1+reinv)^a_t)*(1+reinv)^(t_h-a_t)</f>
        <v/>
      </c>
    </row>
    <row r="706">
      <c r="D706" t="n">
        <v>0.176</v>
      </c>
      <c r="E706">
        <f>IF(D706=0,a_cup*a_t+100,a_cup*(1-(1+D706)^(-a_t))/D706+100/(1+D706)^a_t)</f>
        <v/>
      </c>
      <c r="F706">
        <f>CEILING(max_inv/(E706/100),p_den)</f>
        <v/>
      </c>
      <c r="G706">
        <f>F706*E706/100</f>
        <v/>
      </c>
      <c r="H706">
        <f>caja-G706*(1+p_com)</f>
        <v/>
      </c>
      <c r="I706">
        <f>(G706*(1+D706)^a_t+H706*(1+reinv)^a_t)*(1+reinv)^(t_h-a_t)</f>
        <v/>
      </c>
    </row>
    <row r="707">
      <c r="D707" t="n">
        <v>0.17625</v>
      </c>
      <c r="E707">
        <f>IF(D707=0,a_cup*a_t+100,a_cup*(1-(1+D707)^(-a_t))/D707+100/(1+D707)^a_t)</f>
        <v/>
      </c>
      <c r="F707">
        <f>CEILING(max_inv/(E707/100),p_den)</f>
        <v/>
      </c>
      <c r="G707">
        <f>F707*E707/100</f>
        <v/>
      </c>
      <c r="H707">
        <f>caja-G707*(1+p_com)</f>
        <v/>
      </c>
      <c r="I707">
        <f>(G707*(1+D707)^a_t+H707*(1+reinv)^a_t)*(1+reinv)^(t_h-a_t)</f>
        <v/>
      </c>
    </row>
    <row r="708">
      <c r="D708" t="n">
        <v>0.1765</v>
      </c>
      <c r="E708">
        <f>IF(D708=0,a_cup*a_t+100,a_cup*(1-(1+D708)^(-a_t))/D708+100/(1+D708)^a_t)</f>
        <v/>
      </c>
      <c r="F708">
        <f>CEILING(max_inv/(E708/100),p_den)</f>
        <v/>
      </c>
      <c r="G708">
        <f>F708*E708/100</f>
        <v/>
      </c>
      <c r="H708">
        <f>caja-G708*(1+p_com)</f>
        <v/>
      </c>
      <c r="I708">
        <f>(G708*(1+D708)^a_t+H708*(1+reinv)^a_t)*(1+reinv)^(t_h-a_t)</f>
        <v/>
      </c>
    </row>
    <row r="709">
      <c r="D709" t="n">
        <v>0.17675</v>
      </c>
      <c r="E709">
        <f>IF(D709=0,a_cup*a_t+100,a_cup*(1-(1+D709)^(-a_t))/D709+100/(1+D709)^a_t)</f>
        <v/>
      </c>
      <c r="F709">
        <f>CEILING(max_inv/(E709/100),p_den)</f>
        <v/>
      </c>
      <c r="G709">
        <f>F709*E709/100</f>
        <v/>
      </c>
      <c r="H709">
        <f>caja-G709*(1+p_com)</f>
        <v/>
      </c>
      <c r="I709">
        <f>(G709*(1+D709)^a_t+H709*(1+reinv)^a_t)*(1+reinv)^(t_h-a_t)</f>
        <v/>
      </c>
    </row>
    <row r="710">
      <c r="D710" t="n">
        <v>0.177</v>
      </c>
      <c r="E710">
        <f>IF(D710=0,a_cup*a_t+100,a_cup*(1-(1+D710)^(-a_t))/D710+100/(1+D710)^a_t)</f>
        <v/>
      </c>
      <c r="F710">
        <f>CEILING(max_inv/(E710/100),p_den)</f>
        <v/>
      </c>
      <c r="G710">
        <f>F710*E710/100</f>
        <v/>
      </c>
      <c r="H710">
        <f>caja-G710*(1+p_com)</f>
        <v/>
      </c>
      <c r="I710">
        <f>(G710*(1+D710)^a_t+H710*(1+reinv)^a_t)*(1+reinv)^(t_h-a_t)</f>
        <v/>
      </c>
    </row>
    <row r="711">
      <c r="D711" t="n">
        <v>0.17725</v>
      </c>
      <c r="E711">
        <f>IF(D711=0,a_cup*a_t+100,a_cup*(1-(1+D711)^(-a_t))/D711+100/(1+D711)^a_t)</f>
        <v/>
      </c>
      <c r="F711">
        <f>CEILING(max_inv/(E711/100),p_den)</f>
        <v/>
      </c>
      <c r="G711">
        <f>F711*E711/100</f>
        <v/>
      </c>
      <c r="H711">
        <f>caja-G711*(1+p_com)</f>
        <v/>
      </c>
      <c r="I711">
        <f>(G711*(1+D711)^a_t+H711*(1+reinv)^a_t)*(1+reinv)^(t_h-a_t)</f>
        <v/>
      </c>
    </row>
    <row r="712">
      <c r="D712" t="n">
        <v>0.1775</v>
      </c>
      <c r="E712">
        <f>IF(D712=0,a_cup*a_t+100,a_cup*(1-(1+D712)^(-a_t))/D712+100/(1+D712)^a_t)</f>
        <v/>
      </c>
      <c r="F712">
        <f>CEILING(max_inv/(E712/100),p_den)</f>
        <v/>
      </c>
      <c r="G712">
        <f>F712*E712/100</f>
        <v/>
      </c>
      <c r="H712">
        <f>caja-G712*(1+p_com)</f>
        <v/>
      </c>
      <c r="I712">
        <f>(G712*(1+D712)^a_t+H712*(1+reinv)^a_t)*(1+reinv)^(t_h-a_t)</f>
        <v/>
      </c>
    </row>
    <row r="713">
      <c r="D713" t="n">
        <v>0.17775</v>
      </c>
      <c r="E713">
        <f>IF(D713=0,a_cup*a_t+100,a_cup*(1-(1+D713)^(-a_t))/D713+100/(1+D713)^a_t)</f>
        <v/>
      </c>
      <c r="F713">
        <f>CEILING(max_inv/(E713/100),p_den)</f>
        <v/>
      </c>
      <c r="G713">
        <f>F713*E713/100</f>
        <v/>
      </c>
      <c r="H713">
        <f>caja-G713*(1+p_com)</f>
        <v/>
      </c>
      <c r="I713">
        <f>(G713*(1+D713)^a_t+H713*(1+reinv)^a_t)*(1+reinv)^(t_h-a_t)</f>
        <v/>
      </c>
    </row>
    <row r="714">
      <c r="D714" t="n">
        <v>0.178</v>
      </c>
      <c r="E714">
        <f>IF(D714=0,a_cup*a_t+100,a_cup*(1-(1+D714)^(-a_t))/D714+100/(1+D714)^a_t)</f>
        <v/>
      </c>
      <c r="F714">
        <f>CEILING(max_inv/(E714/100),p_den)</f>
        <v/>
      </c>
      <c r="G714">
        <f>F714*E714/100</f>
        <v/>
      </c>
      <c r="H714">
        <f>caja-G714*(1+p_com)</f>
        <v/>
      </c>
      <c r="I714">
        <f>(G714*(1+D714)^a_t+H714*(1+reinv)^a_t)*(1+reinv)^(t_h-a_t)</f>
        <v/>
      </c>
    </row>
    <row r="715">
      <c r="D715" t="n">
        <v>0.17825</v>
      </c>
      <c r="E715">
        <f>IF(D715=0,a_cup*a_t+100,a_cup*(1-(1+D715)^(-a_t))/D715+100/(1+D715)^a_t)</f>
        <v/>
      </c>
      <c r="F715">
        <f>CEILING(max_inv/(E715/100),p_den)</f>
        <v/>
      </c>
      <c r="G715">
        <f>F715*E715/100</f>
        <v/>
      </c>
      <c r="H715">
        <f>caja-G715*(1+p_com)</f>
        <v/>
      </c>
      <c r="I715">
        <f>(G715*(1+D715)^a_t+H715*(1+reinv)^a_t)*(1+reinv)^(t_h-a_t)</f>
        <v/>
      </c>
    </row>
    <row r="716">
      <c r="D716" t="n">
        <v>0.1785</v>
      </c>
      <c r="E716">
        <f>IF(D716=0,a_cup*a_t+100,a_cup*(1-(1+D716)^(-a_t))/D716+100/(1+D716)^a_t)</f>
        <v/>
      </c>
      <c r="F716">
        <f>CEILING(max_inv/(E716/100),p_den)</f>
        <v/>
      </c>
      <c r="G716">
        <f>F716*E716/100</f>
        <v/>
      </c>
      <c r="H716">
        <f>caja-G716*(1+p_com)</f>
        <v/>
      </c>
      <c r="I716">
        <f>(G716*(1+D716)^a_t+H716*(1+reinv)^a_t)*(1+reinv)^(t_h-a_t)</f>
        <v/>
      </c>
    </row>
    <row r="717">
      <c r="D717" t="n">
        <v>0.17875</v>
      </c>
      <c r="E717">
        <f>IF(D717=0,a_cup*a_t+100,a_cup*(1-(1+D717)^(-a_t))/D717+100/(1+D717)^a_t)</f>
        <v/>
      </c>
      <c r="F717">
        <f>CEILING(max_inv/(E717/100),p_den)</f>
        <v/>
      </c>
      <c r="G717">
        <f>F717*E717/100</f>
        <v/>
      </c>
      <c r="H717">
        <f>caja-G717*(1+p_com)</f>
        <v/>
      </c>
      <c r="I717">
        <f>(G717*(1+D717)^a_t+H717*(1+reinv)^a_t)*(1+reinv)^(t_h-a_t)</f>
        <v/>
      </c>
    </row>
    <row r="718">
      <c r="D718" t="n">
        <v>0.179</v>
      </c>
      <c r="E718">
        <f>IF(D718=0,a_cup*a_t+100,a_cup*(1-(1+D718)^(-a_t))/D718+100/(1+D718)^a_t)</f>
        <v/>
      </c>
      <c r="F718">
        <f>CEILING(max_inv/(E718/100),p_den)</f>
        <v/>
      </c>
      <c r="G718">
        <f>F718*E718/100</f>
        <v/>
      </c>
      <c r="H718">
        <f>caja-G718*(1+p_com)</f>
        <v/>
      </c>
      <c r="I718">
        <f>(G718*(1+D718)^a_t+H718*(1+reinv)^a_t)*(1+reinv)^(t_h-a_t)</f>
        <v/>
      </c>
    </row>
    <row r="719">
      <c r="D719" t="n">
        <v>0.17925</v>
      </c>
      <c r="E719">
        <f>IF(D719=0,a_cup*a_t+100,a_cup*(1-(1+D719)^(-a_t))/D719+100/(1+D719)^a_t)</f>
        <v/>
      </c>
      <c r="F719">
        <f>CEILING(max_inv/(E719/100),p_den)</f>
        <v/>
      </c>
      <c r="G719">
        <f>F719*E719/100</f>
        <v/>
      </c>
      <c r="H719">
        <f>caja-G719*(1+p_com)</f>
        <v/>
      </c>
      <c r="I719">
        <f>(G719*(1+D719)^a_t+H719*(1+reinv)^a_t)*(1+reinv)^(t_h-a_t)</f>
        <v/>
      </c>
    </row>
    <row r="720">
      <c r="D720" t="n">
        <v>0.1795</v>
      </c>
      <c r="E720">
        <f>IF(D720=0,a_cup*a_t+100,a_cup*(1-(1+D720)^(-a_t))/D720+100/(1+D720)^a_t)</f>
        <v/>
      </c>
      <c r="F720">
        <f>CEILING(max_inv/(E720/100),p_den)</f>
        <v/>
      </c>
      <c r="G720">
        <f>F720*E720/100</f>
        <v/>
      </c>
      <c r="H720">
        <f>caja-G720*(1+p_com)</f>
        <v/>
      </c>
      <c r="I720">
        <f>(G720*(1+D720)^a_t+H720*(1+reinv)^a_t)*(1+reinv)^(t_h-a_t)</f>
        <v/>
      </c>
    </row>
    <row r="721">
      <c r="D721" t="n">
        <v>0.17975</v>
      </c>
      <c r="E721">
        <f>IF(D721=0,a_cup*a_t+100,a_cup*(1-(1+D721)^(-a_t))/D721+100/(1+D721)^a_t)</f>
        <v/>
      </c>
      <c r="F721">
        <f>CEILING(max_inv/(E721/100),p_den)</f>
        <v/>
      </c>
      <c r="G721">
        <f>F721*E721/100</f>
        <v/>
      </c>
      <c r="H721">
        <f>caja-G721*(1+p_com)</f>
        <v/>
      </c>
      <c r="I721">
        <f>(G721*(1+D721)^a_t+H721*(1+reinv)^a_t)*(1+reinv)^(t_h-a_t)</f>
        <v/>
      </c>
    </row>
    <row r="722">
      <c r="D722" t="n">
        <v>0.18</v>
      </c>
      <c r="E722">
        <f>IF(D722=0,a_cup*a_t+100,a_cup*(1-(1+D722)^(-a_t))/D722+100/(1+D722)^a_t)</f>
        <v/>
      </c>
      <c r="F722">
        <f>CEILING(max_inv/(E722/100),p_den)</f>
        <v/>
      </c>
      <c r="G722">
        <f>F722*E722/100</f>
        <v/>
      </c>
      <c r="H722">
        <f>caja-G722*(1+p_com)</f>
        <v/>
      </c>
      <c r="I722">
        <f>(G722*(1+D722)^a_t+H722*(1+reinv)^a_t)*(1+reinv)^(t_h-a_t)</f>
        <v/>
      </c>
    </row>
    <row r="723">
      <c r="D723" t="n">
        <v>0.18025</v>
      </c>
      <c r="E723">
        <f>IF(D723=0,a_cup*a_t+100,a_cup*(1-(1+D723)^(-a_t))/D723+100/(1+D723)^a_t)</f>
        <v/>
      </c>
      <c r="F723">
        <f>CEILING(max_inv/(E723/100),p_den)</f>
        <v/>
      </c>
      <c r="G723">
        <f>F723*E723/100</f>
        <v/>
      </c>
      <c r="H723">
        <f>caja-G723*(1+p_com)</f>
        <v/>
      </c>
      <c r="I723">
        <f>(G723*(1+D723)^a_t+H723*(1+reinv)^a_t)*(1+reinv)^(t_h-a_t)</f>
        <v/>
      </c>
    </row>
    <row r="724">
      <c r="D724" t="n">
        <v>0.1805</v>
      </c>
      <c r="E724">
        <f>IF(D724=0,a_cup*a_t+100,a_cup*(1-(1+D724)^(-a_t))/D724+100/(1+D724)^a_t)</f>
        <v/>
      </c>
      <c r="F724">
        <f>CEILING(max_inv/(E724/100),p_den)</f>
        <v/>
      </c>
      <c r="G724">
        <f>F724*E724/100</f>
        <v/>
      </c>
      <c r="H724">
        <f>caja-G724*(1+p_com)</f>
        <v/>
      </c>
      <c r="I724">
        <f>(G724*(1+D724)^a_t+H724*(1+reinv)^a_t)*(1+reinv)^(t_h-a_t)</f>
        <v/>
      </c>
    </row>
    <row r="725">
      <c r="D725" t="n">
        <v>0.18075</v>
      </c>
      <c r="E725">
        <f>IF(D725=0,a_cup*a_t+100,a_cup*(1-(1+D725)^(-a_t))/D725+100/(1+D725)^a_t)</f>
        <v/>
      </c>
      <c r="F725">
        <f>CEILING(max_inv/(E725/100),p_den)</f>
        <v/>
      </c>
      <c r="G725">
        <f>F725*E725/100</f>
        <v/>
      </c>
      <c r="H725">
        <f>caja-G725*(1+p_com)</f>
        <v/>
      </c>
      <c r="I725">
        <f>(G725*(1+D725)^a_t+H725*(1+reinv)^a_t)*(1+reinv)^(t_h-a_t)</f>
        <v/>
      </c>
    </row>
    <row r="726">
      <c r="D726" t="n">
        <v>0.181</v>
      </c>
      <c r="E726">
        <f>IF(D726=0,a_cup*a_t+100,a_cup*(1-(1+D726)^(-a_t))/D726+100/(1+D726)^a_t)</f>
        <v/>
      </c>
      <c r="F726">
        <f>CEILING(max_inv/(E726/100),p_den)</f>
        <v/>
      </c>
      <c r="G726">
        <f>F726*E726/100</f>
        <v/>
      </c>
      <c r="H726">
        <f>caja-G726*(1+p_com)</f>
        <v/>
      </c>
      <c r="I726">
        <f>(G726*(1+D726)^a_t+H726*(1+reinv)^a_t)*(1+reinv)^(t_h-a_t)</f>
        <v/>
      </c>
    </row>
    <row r="727">
      <c r="D727" t="n">
        <v>0.18125</v>
      </c>
      <c r="E727">
        <f>IF(D727=0,a_cup*a_t+100,a_cup*(1-(1+D727)^(-a_t))/D727+100/(1+D727)^a_t)</f>
        <v/>
      </c>
      <c r="F727">
        <f>CEILING(max_inv/(E727/100),p_den)</f>
        <v/>
      </c>
      <c r="G727">
        <f>F727*E727/100</f>
        <v/>
      </c>
      <c r="H727">
        <f>caja-G727*(1+p_com)</f>
        <v/>
      </c>
      <c r="I727">
        <f>(G727*(1+D727)^a_t+H727*(1+reinv)^a_t)*(1+reinv)^(t_h-a_t)</f>
        <v/>
      </c>
    </row>
    <row r="728">
      <c r="D728" t="n">
        <v>0.1815</v>
      </c>
      <c r="E728">
        <f>IF(D728=0,a_cup*a_t+100,a_cup*(1-(1+D728)^(-a_t))/D728+100/(1+D728)^a_t)</f>
        <v/>
      </c>
      <c r="F728">
        <f>CEILING(max_inv/(E728/100),p_den)</f>
        <v/>
      </c>
      <c r="G728">
        <f>F728*E728/100</f>
        <v/>
      </c>
      <c r="H728">
        <f>caja-G728*(1+p_com)</f>
        <v/>
      </c>
      <c r="I728">
        <f>(G728*(1+D728)^a_t+H728*(1+reinv)^a_t)*(1+reinv)^(t_h-a_t)</f>
        <v/>
      </c>
    </row>
    <row r="729">
      <c r="D729" t="n">
        <v>0.18175</v>
      </c>
      <c r="E729">
        <f>IF(D729=0,a_cup*a_t+100,a_cup*(1-(1+D729)^(-a_t))/D729+100/(1+D729)^a_t)</f>
        <v/>
      </c>
      <c r="F729">
        <f>CEILING(max_inv/(E729/100),p_den)</f>
        <v/>
      </c>
      <c r="G729">
        <f>F729*E729/100</f>
        <v/>
      </c>
      <c r="H729">
        <f>caja-G729*(1+p_com)</f>
        <v/>
      </c>
      <c r="I729">
        <f>(G729*(1+D729)^a_t+H729*(1+reinv)^a_t)*(1+reinv)^(t_h-a_t)</f>
        <v/>
      </c>
    </row>
    <row r="730">
      <c r="D730" t="n">
        <v>0.182</v>
      </c>
      <c r="E730">
        <f>IF(D730=0,a_cup*a_t+100,a_cup*(1-(1+D730)^(-a_t))/D730+100/(1+D730)^a_t)</f>
        <v/>
      </c>
      <c r="F730">
        <f>CEILING(max_inv/(E730/100),p_den)</f>
        <v/>
      </c>
      <c r="G730">
        <f>F730*E730/100</f>
        <v/>
      </c>
      <c r="H730">
        <f>caja-G730*(1+p_com)</f>
        <v/>
      </c>
      <c r="I730">
        <f>(G730*(1+D730)^a_t+H730*(1+reinv)^a_t)*(1+reinv)^(t_h-a_t)</f>
        <v/>
      </c>
    </row>
    <row r="731">
      <c r="D731" t="n">
        <v>0.18225</v>
      </c>
      <c r="E731">
        <f>IF(D731=0,a_cup*a_t+100,a_cup*(1-(1+D731)^(-a_t))/D731+100/(1+D731)^a_t)</f>
        <v/>
      </c>
      <c r="F731">
        <f>CEILING(max_inv/(E731/100),p_den)</f>
        <v/>
      </c>
      <c r="G731">
        <f>F731*E731/100</f>
        <v/>
      </c>
      <c r="H731">
        <f>caja-G731*(1+p_com)</f>
        <v/>
      </c>
      <c r="I731">
        <f>(G731*(1+D731)^a_t+H731*(1+reinv)^a_t)*(1+reinv)^(t_h-a_t)</f>
        <v/>
      </c>
    </row>
    <row r="732">
      <c r="D732" t="n">
        <v>0.1825</v>
      </c>
      <c r="E732">
        <f>IF(D732=0,a_cup*a_t+100,a_cup*(1-(1+D732)^(-a_t))/D732+100/(1+D732)^a_t)</f>
        <v/>
      </c>
      <c r="F732">
        <f>CEILING(max_inv/(E732/100),p_den)</f>
        <v/>
      </c>
      <c r="G732">
        <f>F732*E732/100</f>
        <v/>
      </c>
      <c r="H732">
        <f>caja-G732*(1+p_com)</f>
        <v/>
      </c>
      <c r="I732">
        <f>(G732*(1+D732)^a_t+H732*(1+reinv)^a_t)*(1+reinv)^(t_h-a_t)</f>
        <v/>
      </c>
    </row>
    <row r="733">
      <c r="D733" t="n">
        <v>0.18275</v>
      </c>
      <c r="E733">
        <f>IF(D733=0,a_cup*a_t+100,a_cup*(1-(1+D733)^(-a_t))/D733+100/(1+D733)^a_t)</f>
        <v/>
      </c>
      <c r="F733">
        <f>CEILING(max_inv/(E733/100),p_den)</f>
        <v/>
      </c>
      <c r="G733">
        <f>F733*E733/100</f>
        <v/>
      </c>
      <c r="H733">
        <f>caja-G733*(1+p_com)</f>
        <v/>
      </c>
      <c r="I733">
        <f>(G733*(1+D733)^a_t+H733*(1+reinv)^a_t)*(1+reinv)^(t_h-a_t)</f>
        <v/>
      </c>
    </row>
    <row r="734">
      <c r="D734" t="n">
        <v>0.183</v>
      </c>
      <c r="E734">
        <f>IF(D734=0,a_cup*a_t+100,a_cup*(1-(1+D734)^(-a_t))/D734+100/(1+D734)^a_t)</f>
        <v/>
      </c>
      <c r="F734">
        <f>CEILING(max_inv/(E734/100),p_den)</f>
        <v/>
      </c>
      <c r="G734">
        <f>F734*E734/100</f>
        <v/>
      </c>
      <c r="H734">
        <f>caja-G734*(1+p_com)</f>
        <v/>
      </c>
      <c r="I734">
        <f>(G734*(1+D734)^a_t+H734*(1+reinv)^a_t)*(1+reinv)^(t_h-a_t)</f>
        <v/>
      </c>
    </row>
    <row r="735">
      <c r="D735" t="n">
        <v>0.18325</v>
      </c>
      <c r="E735">
        <f>IF(D735=0,a_cup*a_t+100,a_cup*(1-(1+D735)^(-a_t))/D735+100/(1+D735)^a_t)</f>
        <v/>
      </c>
      <c r="F735">
        <f>CEILING(max_inv/(E735/100),p_den)</f>
        <v/>
      </c>
      <c r="G735">
        <f>F735*E735/100</f>
        <v/>
      </c>
      <c r="H735">
        <f>caja-G735*(1+p_com)</f>
        <v/>
      </c>
      <c r="I735">
        <f>(G735*(1+D735)^a_t+H735*(1+reinv)^a_t)*(1+reinv)^(t_h-a_t)</f>
        <v/>
      </c>
    </row>
    <row r="736">
      <c r="D736" t="n">
        <v>0.1835</v>
      </c>
      <c r="E736">
        <f>IF(D736=0,a_cup*a_t+100,a_cup*(1-(1+D736)^(-a_t))/D736+100/(1+D736)^a_t)</f>
        <v/>
      </c>
      <c r="F736">
        <f>CEILING(max_inv/(E736/100),p_den)</f>
        <v/>
      </c>
      <c r="G736">
        <f>F736*E736/100</f>
        <v/>
      </c>
      <c r="H736">
        <f>caja-G736*(1+p_com)</f>
        <v/>
      </c>
      <c r="I736">
        <f>(G736*(1+D736)^a_t+H736*(1+reinv)^a_t)*(1+reinv)^(t_h-a_t)</f>
        <v/>
      </c>
    </row>
    <row r="737">
      <c r="D737" t="n">
        <v>0.18375</v>
      </c>
      <c r="E737">
        <f>IF(D737=0,a_cup*a_t+100,a_cup*(1-(1+D737)^(-a_t))/D737+100/(1+D737)^a_t)</f>
        <v/>
      </c>
      <c r="F737">
        <f>CEILING(max_inv/(E737/100),p_den)</f>
        <v/>
      </c>
      <c r="G737">
        <f>F737*E737/100</f>
        <v/>
      </c>
      <c r="H737">
        <f>caja-G737*(1+p_com)</f>
        <v/>
      </c>
      <c r="I737">
        <f>(G737*(1+D737)^a_t+H737*(1+reinv)^a_t)*(1+reinv)^(t_h-a_t)</f>
        <v/>
      </c>
    </row>
    <row r="738">
      <c r="D738" t="n">
        <v>0.184</v>
      </c>
      <c r="E738">
        <f>IF(D738=0,a_cup*a_t+100,a_cup*(1-(1+D738)^(-a_t))/D738+100/(1+D738)^a_t)</f>
        <v/>
      </c>
      <c r="F738">
        <f>CEILING(max_inv/(E738/100),p_den)</f>
        <v/>
      </c>
      <c r="G738">
        <f>F738*E738/100</f>
        <v/>
      </c>
      <c r="H738">
        <f>caja-G738*(1+p_com)</f>
        <v/>
      </c>
      <c r="I738">
        <f>(G738*(1+D738)^a_t+H738*(1+reinv)^a_t)*(1+reinv)^(t_h-a_t)</f>
        <v/>
      </c>
    </row>
    <row r="739">
      <c r="D739" t="n">
        <v>0.18425</v>
      </c>
      <c r="E739">
        <f>IF(D739=0,a_cup*a_t+100,a_cup*(1-(1+D739)^(-a_t))/D739+100/(1+D739)^a_t)</f>
        <v/>
      </c>
      <c r="F739">
        <f>CEILING(max_inv/(E739/100),p_den)</f>
        <v/>
      </c>
      <c r="G739">
        <f>F739*E739/100</f>
        <v/>
      </c>
      <c r="H739">
        <f>caja-G739*(1+p_com)</f>
        <v/>
      </c>
      <c r="I739">
        <f>(G739*(1+D739)^a_t+H739*(1+reinv)^a_t)*(1+reinv)^(t_h-a_t)</f>
        <v/>
      </c>
    </row>
    <row r="740">
      <c r="D740" t="n">
        <v>0.1845</v>
      </c>
      <c r="E740">
        <f>IF(D740=0,a_cup*a_t+100,a_cup*(1-(1+D740)^(-a_t))/D740+100/(1+D740)^a_t)</f>
        <v/>
      </c>
      <c r="F740">
        <f>CEILING(max_inv/(E740/100),p_den)</f>
        <v/>
      </c>
      <c r="G740">
        <f>F740*E740/100</f>
        <v/>
      </c>
      <c r="H740">
        <f>caja-G740*(1+p_com)</f>
        <v/>
      </c>
      <c r="I740">
        <f>(G740*(1+D740)^a_t+H740*(1+reinv)^a_t)*(1+reinv)^(t_h-a_t)</f>
        <v/>
      </c>
    </row>
    <row r="741">
      <c r="D741" t="n">
        <v>0.18475</v>
      </c>
      <c r="E741">
        <f>IF(D741=0,a_cup*a_t+100,a_cup*(1-(1+D741)^(-a_t))/D741+100/(1+D741)^a_t)</f>
        <v/>
      </c>
      <c r="F741">
        <f>CEILING(max_inv/(E741/100),p_den)</f>
        <v/>
      </c>
      <c r="G741">
        <f>F741*E741/100</f>
        <v/>
      </c>
      <c r="H741">
        <f>caja-G741*(1+p_com)</f>
        <v/>
      </c>
      <c r="I741">
        <f>(G741*(1+D741)^a_t+H741*(1+reinv)^a_t)*(1+reinv)^(t_h-a_t)</f>
        <v/>
      </c>
    </row>
    <row r="742">
      <c r="D742" t="n">
        <v>0.185</v>
      </c>
      <c r="E742">
        <f>IF(D742=0,a_cup*a_t+100,a_cup*(1-(1+D742)^(-a_t))/D742+100/(1+D742)^a_t)</f>
        <v/>
      </c>
      <c r="F742">
        <f>CEILING(max_inv/(E742/100),p_den)</f>
        <v/>
      </c>
      <c r="G742">
        <f>F742*E742/100</f>
        <v/>
      </c>
      <c r="H742">
        <f>caja-G742*(1+p_com)</f>
        <v/>
      </c>
      <c r="I742">
        <f>(G742*(1+D742)^a_t+H742*(1+reinv)^a_t)*(1+reinv)^(t_h-a_t)</f>
        <v/>
      </c>
    </row>
    <row r="743">
      <c r="D743" t="n">
        <v>0.18525</v>
      </c>
      <c r="E743">
        <f>IF(D743=0,a_cup*a_t+100,a_cup*(1-(1+D743)^(-a_t))/D743+100/(1+D743)^a_t)</f>
        <v/>
      </c>
      <c r="F743">
        <f>CEILING(max_inv/(E743/100),p_den)</f>
        <v/>
      </c>
      <c r="G743">
        <f>F743*E743/100</f>
        <v/>
      </c>
      <c r="H743">
        <f>caja-G743*(1+p_com)</f>
        <v/>
      </c>
      <c r="I743">
        <f>(G743*(1+D743)^a_t+H743*(1+reinv)^a_t)*(1+reinv)^(t_h-a_t)</f>
        <v/>
      </c>
    </row>
    <row r="744">
      <c r="D744" t="n">
        <v>0.1855</v>
      </c>
      <c r="E744">
        <f>IF(D744=0,a_cup*a_t+100,a_cup*(1-(1+D744)^(-a_t))/D744+100/(1+D744)^a_t)</f>
        <v/>
      </c>
      <c r="F744">
        <f>CEILING(max_inv/(E744/100),p_den)</f>
        <v/>
      </c>
      <c r="G744">
        <f>F744*E744/100</f>
        <v/>
      </c>
      <c r="H744">
        <f>caja-G744*(1+p_com)</f>
        <v/>
      </c>
      <c r="I744">
        <f>(G744*(1+D744)^a_t+H744*(1+reinv)^a_t)*(1+reinv)^(t_h-a_t)</f>
        <v/>
      </c>
    </row>
    <row r="745">
      <c r="D745" t="n">
        <v>0.18575</v>
      </c>
      <c r="E745">
        <f>IF(D745=0,a_cup*a_t+100,a_cup*(1-(1+D745)^(-a_t))/D745+100/(1+D745)^a_t)</f>
        <v/>
      </c>
      <c r="F745">
        <f>CEILING(max_inv/(E745/100),p_den)</f>
        <v/>
      </c>
      <c r="G745">
        <f>F745*E745/100</f>
        <v/>
      </c>
      <c r="H745">
        <f>caja-G745*(1+p_com)</f>
        <v/>
      </c>
      <c r="I745">
        <f>(G745*(1+D745)^a_t+H745*(1+reinv)^a_t)*(1+reinv)^(t_h-a_t)</f>
        <v/>
      </c>
    </row>
    <row r="746">
      <c r="D746" t="n">
        <v>0.186</v>
      </c>
      <c r="E746">
        <f>IF(D746=0,a_cup*a_t+100,a_cup*(1-(1+D746)^(-a_t))/D746+100/(1+D746)^a_t)</f>
        <v/>
      </c>
      <c r="F746">
        <f>CEILING(max_inv/(E746/100),p_den)</f>
        <v/>
      </c>
      <c r="G746">
        <f>F746*E746/100</f>
        <v/>
      </c>
      <c r="H746">
        <f>caja-G746*(1+p_com)</f>
        <v/>
      </c>
      <c r="I746">
        <f>(G746*(1+D746)^a_t+H746*(1+reinv)^a_t)*(1+reinv)^(t_h-a_t)</f>
        <v/>
      </c>
    </row>
    <row r="747">
      <c r="D747" t="n">
        <v>0.18625</v>
      </c>
      <c r="E747">
        <f>IF(D747=0,a_cup*a_t+100,a_cup*(1-(1+D747)^(-a_t))/D747+100/(1+D747)^a_t)</f>
        <v/>
      </c>
      <c r="F747">
        <f>CEILING(max_inv/(E747/100),p_den)</f>
        <v/>
      </c>
      <c r="G747">
        <f>F747*E747/100</f>
        <v/>
      </c>
      <c r="H747">
        <f>caja-G747*(1+p_com)</f>
        <v/>
      </c>
      <c r="I747">
        <f>(G747*(1+D747)^a_t+H747*(1+reinv)^a_t)*(1+reinv)^(t_h-a_t)</f>
        <v/>
      </c>
    </row>
    <row r="748">
      <c r="D748" t="n">
        <v>0.1865</v>
      </c>
      <c r="E748">
        <f>IF(D748=0,a_cup*a_t+100,a_cup*(1-(1+D748)^(-a_t))/D748+100/(1+D748)^a_t)</f>
        <v/>
      </c>
      <c r="F748">
        <f>CEILING(max_inv/(E748/100),p_den)</f>
        <v/>
      </c>
      <c r="G748">
        <f>F748*E748/100</f>
        <v/>
      </c>
      <c r="H748">
        <f>caja-G748*(1+p_com)</f>
        <v/>
      </c>
      <c r="I748">
        <f>(G748*(1+D748)^a_t+H748*(1+reinv)^a_t)*(1+reinv)^(t_h-a_t)</f>
        <v/>
      </c>
    </row>
    <row r="749">
      <c r="D749" t="n">
        <v>0.18675</v>
      </c>
      <c r="E749">
        <f>IF(D749=0,a_cup*a_t+100,a_cup*(1-(1+D749)^(-a_t))/D749+100/(1+D749)^a_t)</f>
        <v/>
      </c>
      <c r="F749">
        <f>CEILING(max_inv/(E749/100),p_den)</f>
        <v/>
      </c>
      <c r="G749">
        <f>F749*E749/100</f>
        <v/>
      </c>
      <c r="H749">
        <f>caja-G749*(1+p_com)</f>
        <v/>
      </c>
      <c r="I749">
        <f>(G749*(1+D749)^a_t+H749*(1+reinv)^a_t)*(1+reinv)^(t_h-a_t)</f>
        <v/>
      </c>
    </row>
    <row r="750">
      <c r="D750" t="n">
        <v>0.187</v>
      </c>
      <c r="E750">
        <f>IF(D750=0,a_cup*a_t+100,a_cup*(1-(1+D750)^(-a_t))/D750+100/(1+D750)^a_t)</f>
        <v/>
      </c>
      <c r="F750">
        <f>CEILING(max_inv/(E750/100),p_den)</f>
        <v/>
      </c>
      <c r="G750">
        <f>F750*E750/100</f>
        <v/>
      </c>
      <c r="H750">
        <f>caja-G750*(1+p_com)</f>
        <v/>
      </c>
      <c r="I750">
        <f>(G750*(1+D750)^a_t+H750*(1+reinv)^a_t)*(1+reinv)^(t_h-a_t)</f>
        <v/>
      </c>
    </row>
    <row r="751">
      <c r="D751" t="n">
        <v>0.18725</v>
      </c>
      <c r="E751">
        <f>IF(D751=0,a_cup*a_t+100,a_cup*(1-(1+D751)^(-a_t))/D751+100/(1+D751)^a_t)</f>
        <v/>
      </c>
      <c r="F751">
        <f>CEILING(max_inv/(E751/100),p_den)</f>
        <v/>
      </c>
      <c r="G751">
        <f>F751*E751/100</f>
        <v/>
      </c>
      <c r="H751">
        <f>caja-G751*(1+p_com)</f>
        <v/>
      </c>
      <c r="I751">
        <f>(G751*(1+D751)^a_t+H751*(1+reinv)^a_t)*(1+reinv)^(t_h-a_t)</f>
        <v/>
      </c>
    </row>
    <row r="752">
      <c r="D752" t="n">
        <v>0.1875</v>
      </c>
      <c r="E752">
        <f>IF(D752=0,a_cup*a_t+100,a_cup*(1-(1+D752)^(-a_t))/D752+100/(1+D752)^a_t)</f>
        <v/>
      </c>
      <c r="F752">
        <f>CEILING(max_inv/(E752/100),p_den)</f>
        <v/>
      </c>
      <c r="G752">
        <f>F752*E752/100</f>
        <v/>
      </c>
      <c r="H752">
        <f>caja-G752*(1+p_com)</f>
        <v/>
      </c>
      <c r="I752">
        <f>(G752*(1+D752)^a_t+H752*(1+reinv)^a_t)*(1+reinv)^(t_h-a_t)</f>
        <v/>
      </c>
    </row>
    <row r="753">
      <c r="D753" t="n">
        <v>0.18775</v>
      </c>
      <c r="E753">
        <f>IF(D753=0,a_cup*a_t+100,a_cup*(1-(1+D753)^(-a_t))/D753+100/(1+D753)^a_t)</f>
        <v/>
      </c>
      <c r="F753">
        <f>CEILING(max_inv/(E753/100),p_den)</f>
        <v/>
      </c>
      <c r="G753">
        <f>F753*E753/100</f>
        <v/>
      </c>
      <c r="H753">
        <f>caja-G753*(1+p_com)</f>
        <v/>
      </c>
      <c r="I753">
        <f>(G753*(1+D753)^a_t+H753*(1+reinv)^a_t)*(1+reinv)^(t_h-a_t)</f>
        <v/>
      </c>
    </row>
    <row r="754">
      <c r="D754" t="n">
        <v>0.188</v>
      </c>
      <c r="E754">
        <f>IF(D754=0,a_cup*a_t+100,a_cup*(1-(1+D754)^(-a_t))/D754+100/(1+D754)^a_t)</f>
        <v/>
      </c>
      <c r="F754">
        <f>CEILING(max_inv/(E754/100),p_den)</f>
        <v/>
      </c>
      <c r="G754">
        <f>F754*E754/100</f>
        <v/>
      </c>
      <c r="H754">
        <f>caja-G754*(1+p_com)</f>
        <v/>
      </c>
      <c r="I754">
        <f>(G754*(1+D754)^a_t+H754*(1+reinv)^a_t)*(1+reinv)^(t_h-a_t)</f>
        <v/>
      </c>
    </row>
    <row r="755">
      <c r="D755" t="n">
        <v>0.18825</v>
      </c>
      <c r="E755">
        <f>IF(D755=0,a_cup*a_t+100,a_cup*(1-(1+D755)^(-a_t))/D755+100/(1+D755)^a_t)</f>
        <v/>
      </c>
      <c r="F755">
        <f>CEILING(max_inv/(E755/100),p_den)</f>
        <v/>
      </c>
      <c r="G755">
        <f>F755*E755/100</f>
        <v/>
      </c>
      <c r="H755">
        <f>caja-G755*(1+p_com)</f>
        <v/>
      </c>
      <c r="I755">
        <f>(G755*(1+D755)^a_t+H755*(1+reinv)^a_t)*(1+reinv)^(t_h-a_t)</f>
        <v/>
      </c>
    </row>
    <row r="756">
      <c r="D756" t="n">
        <v>0.1885</v>
      </c>
      <c r="E756">
        <f>IF(D756=0,a_cup*a_t+100,a_cup*(1-(1+D756)^(-a_t))/D756+100/(1+D756)^a_t)</f>
        <v/>
      </c>
      <c r="F756">
        <f>CEILING(max_inv/(E756/100),p_den)</f>
        <v/>
      </c>
      <c r="G756">
        <f>F756*E756/100</f>
        <v/>
      </c>
      <c r="H756">
        <f>caja-G756*(1+p_com)</f>
        <v/>
      </c>
      <c r="I756">
        <f>(G756*(1+D756)^a_t+H756*(1+reinv)^a_t)*(1+reinv)^(t_h-a_t)</f>
        <v/>
      </c>
    </row>
    <row r="757">
      <c r="D757" t="n">
        <v>0.18875</v>
      </c>
      <c r="E757">
        <f>IF(D757=0,a_cup*a_t+100,a_cup*(1-(1+D757)^(-a_t))/D757+100/(1+D757)^a_t)</f>
        <v/>
      </c>
      <c r="F757">
        <f>CEILING(max_inv/(E757/100),p_den)</f>
        <v/>
      </c>
      <c r="G757">
        <f>F757*E757/100</f>
        <v/>
      </c>
      <c r="H757">
        <f>caja-G757*(1+p_com)</f>
        <v/>
      </c>
      <c r="I757">
        <f>(G757*(1+D757)^a_t+H757*(1+reinv)^a_t)*(1+reinv)^(t_h-a_t)</f>
        <v/>
      </c>
    </row>
    <row r="758">
      <c r="D758" t="n">
        <v>0.189</v>
      </c>
      <c r="E758">
        <f>IF(D758=0,a_cup*a_t+100,a_cup*(1-(1+D758)^(-a_t))/D758+100/(1+D758)^a_t)</f>
        <v/>
      </c>
      <c r="F758">
        <f>CEILING(max_inv/(E758/100),p_den)</f>
        <v/>
      </c>
      <c r="G758">
        <f>F758*E758/100</f>
        <v/>
      </c>
      <c r="H758">
        <f>caja-G758*(1+p_com)</f>
        <v/>
      </c>
      <c r="I758">
        <f>(G758*(1+D758)^a_t+H758*(1+reinv)^a_t)*(1+reinv)^(t_h-a_t)</f>
        <v/>
      </c>
    </row>
    <row r="759">
      <c r="D759" t="n">
        <v>0.18925</v>
      </c>
      <c r="E759">
        <f>IF(D759=0,a_cup*a_t+100,a_cup*(1-(1+D759)^(-a_t))/D759+100/(1+D759)^a_t)</f>
        <v/>
      </c>
      <c r="F759">
        <f>CEILING(max_inv/(E759/100),p_den)</f>
        <v/>
      </c>
      <c r="G759">
        <f>F759*E759/100</f>
        <v/>
      </c>
      <c r="H759">
        <f>caja-G759*(1+p_com)</f>
        <v/>
      </c>
      <c r="I759">
        <f>(G759*(1+D759)^a_t+H759*(1+reinv)^a_t)*(1+reinv)^(t_h-a_t)</f>
        <v/>
      </c>
    </row>
    <row r="760">
      <c r="D760" t="n">
        <v>0.1895</v>
      </c>
      <c r="E760">
        <f>IF(D760=0,a_cup*a_t+100,a_cup*(1-(1+D760)^(-a_t))/D760+100/(1+D760)^a_t)</f>
        <v/>
      </c>
      <c r="F760">
        <f>CEILING(max_inv/(E760/100),p_den)</f>
        <v/>
      </c>
      <c r="G760">
        <f>F760*E760/100</f>
        <v/>
      </c>
      <c r="H760">
        <f>caja-G760*(1+p_com)</f>
        <v/>
      </c>
      <c r="I760">
        <f>(G760*(1+D760)^a_t+H760*(1+reinv)^a_t)*(1+reinv)^(t_h-a_t)</f>
        <v/>
      </c>
    </row>
    <row r="761">
      <c r="D761" t="n">
        <v>0.18975</v>
      </c>
      <c r="E761">
        <f>IF(D761=0,a_cup*a_t+100,a_cup*(1-(1+D761)^(-a_t))/D761+100/(1+D761)^a_t)</f>
        <v/>
      </c>
      <c r="F761">
        <f>CEILING(max_inv/(E761/100),p_den)</f>
        <v/>
      </c>
      <c r="G761">
        <f>F761*E761/100</f>
        <v/>
      </c>
      <c r="H761">
        <f>caja-G761*(1+p_com)</f>
        <v/>
      </c>
      <c r="I761">
        <f>(G761*(1+D761)^a_t+H761*(1+reinv)^a_t)*(1+reinv)^(t_h-a_t)</f>
        <v/>
      </c>
    </row>
    <row r="762">
      <c r="D762" t="n">
        <v>0.19</v>
      </c>
      <c r="E762">
        <f>IF(D762=0,a_cup*a_t+100,a_cup*(1-(1+D762)^(-a_t))/D762+100/(1+D762)^a_t)</f>
        <v/>
      </c>
      <c r="F762">
        <f>CEILING(max_inv/(E762/100),p_den)</f>
        <v/>
      </c>
      <c r="G762">
        <f>F762*E762/100</f>
        <v/>
      </c>
      <c r="H762">
        <f>caja-G762*(1+p_com)</f>
        <v/>
      </c>
      <c r="I762">
        <f>(G762*(1+D762)^a_t+H762*(1+reinv)^a_t)*(1+reinv)^(t_h-a_t)</f>
        <v/>
      </c>
    </row>
    <row r="763">
      <c r="D763" t="n">
        <v>0.19025</v>
      </c>
      <c r="E763">
        <f>IF(D763=0,a_cup*a_t+100,a_cup*(1-(1+D763)^(-a_t))/D763+100/(1+D763)^a_t)</f>
        <v/>
      </c>
      <c r="F763">
        <f>CEILING(max_inv/(E763/100),p_den)</f>
        <v/>
      </c>
      <c r="G763">
        <f>F763*E763/100</f>
        <v/>
      </c>
      <c r="H763">
        <f>caja-G763*(1+p_com)</f>
        <v/>
      </c>
      <c r="I763">
        <f>(G763*(1+D763)^a_t+H763*(1+reinv)^a_t)*(1+reinv)^(t_h-a_t)</f>
        <v/>
      </c>
    </row>
    <row r="764">
      <c r="D764" t="n">
        <v>0.1905</v>
      </c>
      <c r="E764">
        <f>IF(D764=0,a_cup*a_t+100,a_cup*(1-(1+D764)^(-a_t))/D764+100/(1+D764)^a_t)</f>
        <v/>
      </c>
      <c r="F764">
        <f>CEILING(max_inv/(E764/100),p_den)</f>
        <v/>
      </c>
      <c r="G764">
        <f>F764*E764/100</f>
        <v/>
      </c>
      <c r="H764">
        <f>caja-G764*(1+p_com)</f>
        <v/>
      </c>
      <c r="I764">
        <f>(G764*(1+D764)^a_t+H764*(1+reinv)^a_t)*(1+reinv)^(t_h-a_t)</f>
        <v/>
      </c>
    </row>
    <row r="765">
      <c r="D765" t="n">
        <v>0.19075</v>
      </c>
      <c r="E765">
        <f>IF(D765=0,a_cup*a_t+100,a_cup*(1-(1+D765)^(-a_t))/D765+100/(1+D765)^a_t)</f>
        <v/>
      </c>
      <c r="F765">
        <f>CEILING(max_inv/(E765/100),p_den)</f>
        <v/>
      </c>
      <c r="G765">
        <f>F765*E765/100</f>
        <v/>
      </c>
      <c r="H765">
        <f>caja-G765*(1+p_com)</f>
        <v/>
      </c>
      <c r="I765">
        <f>(G765*(1+D765)^a_t+H765*(1+reinv)^a_t)*(1+reinv)^(t_h-a_t)</f>
        <v/>
      </c>
    </row>
    <row r="766">
      <c r="D766" t="n">
        <v>0.191</v>
      </c>
      <c r="E766">
        <f>IF(D766=0,a_cup*a_t+100,a_cup*(1-(1+D766)^(-a_t))/D766+100/(1+D766)^a_t)</f>
        <v/>
      </c>
      <c r="F766">
        <f>CEILING(max_inv/(E766/100),p_den)</f>
        <v/>
      </c>
      <c r="G766">
        <f>F766*E766/100</f>
        <v/>
      </c>
      <c r="H766">
        <f>caja-G766*(1+p_com)</f>
        <v/>
      </c>
      <c r="I766">
        <f>(G766*(1+D766)^a_t+H766*(1+reinv)^a_t)*(1+reinv)^(t_h-a_t)</f>
        <v/>
      </c>
    </row>
    <row r="767">
      <c r="D767" t="n">
        <v>0.19125</v>
      </c>
      <c r="E767">
        <f>IF(D767=0,a_cup*a_t+100,a_cup*(1-(1+D767)^(-a_t))/D767+100/(1+D767)^a_t)</f>
        <v/>
      </c>
      <c r="F767">
        <f>CEILING(max_inv/(E767/100),p_den)</f>
        <v/>
      </c>
      <c r="G767">
        <f>F767*E767/100</f>
        <v/>
      </c>
      <c r="H767">
        <f>caja-G767*(1+p_com)</f>
        <v/>
      </c>
      <c r="I767">
        <f>(G767*(1+D767)^a_t+H767*(1+reinv)^a_t)*(1+reinv)^(t_h-a_t)</f>
        <v/>
      </c>
    </row>
    <row r="768">
      <c r="D768" t="n">
        <v>0.1915</v>
      </c>
      <c r="E768">
        <f>IF(D768=0,a_cup*a_t+100,a_cup*(1-(1+D768)^(-a_t))/D768+100/(1+D768)^a_t)</f>
        <v/>
      </c>
      <c r="F768">
        <f>CEILING(max_inv/(E768/100),p_den)</f>
        <v/>
      </c>
      <c r="G768">
        <f>F768*E768/100</f>
        <v/>
      </c>
      <c r="H768">
        <f>caja-G768*(1+p_com)</f>
        <v/>
      </c>
      <c r="I768">
        <f>(G768*(1+D768)^a_t+H768*(1+reinv)^a_t)*(1+reinv)^(t_h-a_t)</f>
        <v/>
      </c>
    </row>
    <row r="769">
      <c r="D769" t="n">
        <v>0.19175</v>
      </c>
      <c r="E769">
        <f>IF(D769=0,a_cup*a_t+100,a_cup*(1-(1+D769)^(-a_t))/D769+100/(1+D769)^a_t)</f>
        <v/>
      </c>
      <c r="F769">
        <f>CEILING(max_inv/(E769/100),p_den)</f>
        <v/>
      </c>
      <c r="G769">
        <f>F769*E769/100</f>
        <v/>
      </c>
      <c r="H769">
        <f>caja-G769*(1+p_com)</f>
        <v/>
      </c>
      <c r="I769">
        <f>(G769*(1+D769)^a_t+H769*(1+reinv)^a_t)*(1+reinv)^(t_h-a_t)</f>
        <v/>
      </c>
    </row>
    <row r="770">
      <c r="D770" t="n">
        <v>0.192</v>
      </c>
      <c r="E770">
        <f>IF(D770=0,a_cup*a_t+100,a_cup*(1-(1+D770)^(-a_t))/D770+100/(1+D770)^a_t)</f>
        <v/>
      </c>
      <c r="F770">
        <f>CEILING(max_inv/(E770/100),p_den)</f>
        <v/>
      </c>
      <c r="G770">
        <f>F770*E770/100</f>
        <v/>
      </c>
      <c r="H770">
        <f>caja-G770*(1+p_com)</f>
        <v/>
      </c>
      <c r="I770">
        <f>(G770*(1+D770)^a_t+H770*(1+reinv)^a_t)*(1+reinv)^(t_h-a_t)</f>
        <v/>
      </c>
    </row>
    <row r="771">
      <c r="D771" t="n">
        <v>0.19225</v>
      </c>
      <c r="E771">
        <f>IF(D771=0,a_cup*a_t+100,a_cup*(1-(1+D771)^(-a_t))/D771+100/(1+D771)^a_t)</f>
        <v/>
      </c>
      <c r="F771">
        <f>CEILING(max_inv/(E771/100),p_den)</f>
        <v/>
      </c>
      <c r="G771">
        <f>F771*E771/100</f>
        <v/>
      </c>
      <c r="H771">
        <f>caja-G771*(1+p_com)</f>
        <v/>
      </c>
      <c r="I771">
        <f>(G771*(1+D771)^a_t+H771*(1+reinv)^a_t)*(1+reinv)^(t_h-a_t)</f>
        <v/>
      </c>
    </row>
    <row r="772">
      <c r="D772" t="n">
        <v>0.1925</v>
      </c>
      <c r="E772">
        <f>IF(D772=0,a_cup*a_t+100,a_cup*(1-(1+D772)^(-a_t))/D772+100/(1+D772)^a_t)</f>
        <v/>
      </c>
      <c r="F772">
        <f>CEILING(max_inv/(E772/100),p_den)</f>
        <v/>
      </c>
      <c r="G772">
        <f>F772*E772/100</f>
        <v/>
      </c>
      <c r="H772">
        <f>caja-G772*(1+p_com)</f>
        <v/>
      </c>
      <c r="I772">
        <f>(G772*(1+D772)^a_t+H772*(1+reinv)^a_t)*(1+reinv)^(t_h-a_t)</f>
        <v/>
      </c>
    </row>
    <row r="773">
      <c r="D773" t="n">
        <v>0.19275</v>
      </c>
      <c r="E773">
        <f>IF(D773=0,a_cup*a_t+100,a_cup*(1-(1+D773)^(-a_t))/D773+100/(1+D773)^a_t)</f>
        <v/>
      </c>
      <c r="F773">
        <f>CEILING(max_inv/(E773/100),p_den)</f>
        <v/>
      </c>
      <c r="G773">
        <f>F773*E773/100</f>
        <v/>
      </c>
      <c r="H773">
        <f>caja-G773*(1+p_com)</f>
        <v/>
      </c>
      <c r="I773">
        <f>(G773*(1+D773)^a_t+H773*(1+reinv)^a_t)*(1+reinv)^(t_h-a_t)</f>
        <v/>
      </c>
    </row>
    <row r="774">
      <c r="D774" t="n">
        <v>0.193</v>
      </c>
      <c r="E774">
        <f>IF(D774=0,a_cup*a_t+100,a_cup*(1-(1+D774)^(-a_t))/D774+100/(1+D774)^a_t)</f>
        <v/>
      </c>
      <c r="F774">
        <f>CEILING(max_inv/(E774/100),p_den)</f>
        <v/>
      </c>
      <c r="G774">
        <f>F774*E774/100</f>
        <v/>
      </c>
      <c r="H774">
        <f>caja-G774*(1+p_com)</f>
        <v/>
      </c>
      <c r="I774">
        <f>(G774*(1+D774)^a_t+H774*(1+reinv)^a_t)*(1+reinv)^(t_h-a_t)</f>
        <v/>
      </c>
    </row>
    <row r="775">
      <c r="D775" t="n">
        <v>0.19325</v>
      </c>
      <c r="E775">
        <f>IF(D775=0,a_cup*a_t+100,a_cup*(1-(1+D775)^(-a_t))/D775+100/(1+D775)^a_t)</f>
        <v/>
      </c>
      <c r="F775">
        <f>CEILING(max_inv/(E775/100),p_den)</f>
        <v/>
      </c>
      <c r="G775">
        <f>F775*E775/100</f>
        <v/>
      </c>
      <c r="H775">
        <f>caja-G775*(1+p_com)</f>
        <v/>
      </c>
      <c r="I775">
        <f>(G775*(1+D775)^a_t+H775*(1+reinv)^a_t)*(1+reinv)^(t_h-a_t)</f>
        <v/>
      </c>
    </row>
    <row r="776">
      <c r="D776" t="n">
        <v>0.1935</v>
      </c>
      <c r="E776">
        <f>IF(D776=0,a_cup*a_t+100,a_cup*(1-(1+D776)^(-a_t))/D776+100/(1+D776)^a_t)</f>
        <v/>
      </c>
      <c r="F776">
        <f>CEILING(max_inv/(E776/100),p_den)</f>
        <v/>
      </c>
      <c r="G776">
        <f>F776*E776/100</f>
        <v/>
      </c>
      <c r="H776">
        <f>caja-G776*(1+p_com)</f>
        <v/>
      </c>
      <c r="I776">
        <f>(G776*(1+D776)^a_t+H776*(1+reinv)^a_t)*(1+reinv)^(t_h-a_t)</f>
        <v/>
      </c>
    </row>
    <row r="777">
      <c r="D777" t="n">
        <v>0.19375</v>
      </c>
      <c r="E777">
        <f>IF(D777=0,a_cup*a_t+100,a_cup*(1-(1+D777)^(-a_t))/D777+100/(1+D777)^a_t)</f>
        <v/>
      </c>
      <c r="F777">
        <f>CEILING(max_inv/(E777/100),p_den)</f>
        <v/>
      </c>
      <c r="G777">
        <f>F777*E777/100</f>
        <v/>
      </c>
      <c r="H777">
        <f>caja-G777*(1+p_com)</f>
        <v/>
      </c>
      <c r="I777">
        <f>(G777*(1+D777)^a_t+H777*(1+reinv)^a_t)*(1+reinv)^(t_h-a_t)</f>
        <v/>
      </c>
    </row>
    <row r="778">
      <c r="D778" t="n">
        <v>0.194</v>
      </c>
      <c r="E778">
        <f>IF(D778=0,a_cup*a_t+100,a_cup*(1-(1+D778)^(-a_t))/D778+100/(1+D778)^a_t)</f>
        <v/>
      </c>
      <c r="F778">
        <f>CEILING(max_inv/(E778/100),p_den)</f>
        <v/>
      </c>
      <c r="G778">
        <f>F778*E778/100</f>
        <v/>
      </c>
      <c r="H778">
        <f>caja-G778*(1+p_com)</f>
        <v/>
      </c>
      <c r="I778">
        <f>(G778*(1+D778)^a_t+H778*(1+reinv)^a_t)*(1+reinv)^(t_h-a_t)</f>
        <v/>
      </c>
    </row>
    <row r="779">
      <c r="D779" t="n">
        <v>0.19425</v>
      </c>
      <c r="E779">
        <f>IF(D779=0,a_cup*a_t+100,a_cup*(1-(1+D779)^(-a_t))/D779+100/(1+D779)^a_t)</f>
        <v/>
      </c>
      <c r="F779">
        <f>CEILING(max_inv/(E779/100),p_den)</f>
        <v/>
      </c>
      <c r="G779">
        <f>F779*E779/100</f>
        <v/>
      </c>
      <c r="H779">
        <f>caja-G779*(1+p_com)</f>
        <v/>
      </c>
      <c r="I779">
        <f>(G779*(1+D779)^a_t+H779*(1+reinv)^a_t)*(1+reinv)^(t_h-a_t)</f>
        <v/>
      </c>
    </row>
    <row r="780">
      <c r="D780" t="n">
        <v>0.1945</v>
      </c>
      <c r="E780">
        <f>IF(D780=0,a_cup*a_t+100,a_cup*(1-(1+D780)^(-a_t))/D780+100/(1+D780)^a_t)</f>
        <v/>
      </c>
      <c r="F780">
        <f>CEILING(max_inv/(E780/100),p_den)</f>
        <v/>
      </c>
      <c r="G780">
        <f>F780*E780/100</f>
        <v/>
      </c>
      <c r="H780">
        <f>caja-G780*(1+p_com)</f>
        <v/>
      </c>
      <c r="I780">
        <f>(G780*(1+D780)^a_t+H780*(1+reinv)^a_t)*(1+reinv)^(t_h-a_t)</f>
        <v/>
      </c>
    </row>
    <row r="781">
      <c r="D781" t="n">
        <v>0.19475</v>
      </c>
      <c r="E781">
        <f>IF(D781=0,a_cup*a_t+100,a_cup*(1-(1+D781)^(-a_t))/D781+100/(1+D781)^a_t)</f>
        <v/>
      </c>
      <c r="F781">
        <f>CEILING(max_inv/(E781/100),p_den)</f>
        <v/>
      </c>
      <c r="G781">
        <f>F781*E781/100</f>
        <v/>
      </c>
      <c r="H781">
        <f>caja-G781*(1+p_com)</f>
        <v/>
      </c>
      <c r="I781">
        <f>(G781*(1+D781)^a_t+H781*(1+reinv)^a_t)*(1+reinv)^(t_h-a_t)</f>
        <v/>
      </c>
    </row>
    <row r="782">
      <c r="D782" t="n">
        <v>0.195</v>
      </c>
      <c r="E782">
        <f>IF(D782=0,a_cup*a_t+100,a_cup*(1-(1+D782)^(-a_t))/D782+100/(1+D782)^a_t)</f>
        <v/>
      </c>
      <c r="F782">
        <f>CEILING(max_inv/(E782/100),p_den)</f>
        <v/>
      </c>
      <c r="G782">
        <f>F782*E782/100</f>
        <v/>
      </c>
      <c r="H782">
        <f>caja-G782*(1+p_com)</f>
        <v/>
      </c>
      <c r="I782">
        <f>(G782*(1+D782)^a_t+H782*(1+reinv)^a_t)*(1+reinv)^(t_h-a_t)</f>
        <v/>
      </c>
    </row>
    <row r="783">
      <c r="D783" t="n">
        <v>0.19525</v>
      </c>
      <c r="E783">
        <f>IF(D783=0,a_cup*a_t+100,a_cup*(1-(1+D783)^(-a_t))/D783+100/(1+D783)^a_t)</f>
        <v/>
      </c>
      <c r="F783">
        <f>CEILING(max_inv/(E783/100),p_den)</f>
        <v/>
      </c>
      <c r="G783">
        <f>F783*E783/100</f>
        <v/>
      </c>
      <c r="H783">
        <f>caja-G783*(1+p_com)</f>
        <v/>
      </c>
      <c r="I783">
        <f>(G783*(1+D783)^a_t+H783*(1+reinv)^a_t)*(1+reinv)^(t_h-a_t)</f>
        <v/>
      </c>
    </row>
    <row r="784">
      <c r="D784" t="n">
        <v>0.1955</v>
      </c>
      <c r="E784">
        <f>IF(D784=0,a_cup*a_t+100,a_cup*(1-(1+D784)^(-a_t))/D784+100/(1+D784)^a_t)</f>
        <v/>
      </c>
      <c r="F784">
        <f>CEILING(max_inv/(E784/100),p_den)</f>
        <v/>
      </c>
      <c r="G784">
        <f>F784*E784/100</f>
        <v/>
      </c>
      <c r="H784">
        <f>caja-G784*(1+p_com)</f>
        <v/>
      </c>
      <c r="I784">
        <f>(G784*(1+D784)^a_t+H784*(1+reinv)^a_t)*(1+reinv)^(t_h-a_t)</f>
        <v/>
      </c>
    </row>
    <row r="785">
      <c r="D785" t="n">
        <v>0.19575</v>
      </c>
      <c r="E785">
        <f>IF(D785=0,a_cup*a_t+100,a_cup*(1-(1+D785)^(-a_t))/D785+100/(1+D785)^a_t)</f>
        <v/>
      </c>
      <c r="F785">
        <f>CEILING(max_inv/(E785/100),p_den)</f>
        <v/>
      </c>
      <c r="G785">
        <f>F785*E785/100</f>
        <v/>
      </c>
      <c r="H785">
        <f>caja-G785*(1+p_com)</f>
        <v/>
      </c>
      <c r="I785">
        <f>(G785*(1+D785)^a_t+H785*(1+reinv)^a_t)*(1+reinv)^(t_h-a_t)</f>
        <v/>
      </c>
    </row>
    <row r="786">
      <c r="D786" t="n">
        <v>0.196</v>
      </c>
      <c r="E786">
        <f>IF(D786=0,a_cup*a_t+100,a_cup*(1-(1+D786)^(-a_t))/D786+100/(1+D786)^a_t)</f>
        <v/>
      </c>
      <c r="F786">
        <f>CEILING(max_inv/(E786/100),p_den)</f>
        <v/>
      </c>
      <c r="G786">
        <f>F786*E786/100</f>
        <v/>
      </c>
      <c r="H786">
        <f>caja-G786*(1+p_com)</f>
        <v/>
      </c>
      <c r="I786">
        <f>(G786*(1+D786)^a_t+H786*(1+reinv)^a_t)*(1+reinv)^(t_h-a_t)</f>
        <v/>
      </c>
    </row>
    <row r="787">
      <c r="D787" t="n">
        <v>0.19625</v>
      </c>
      <c r="E787">
        <f>IF(D787=0,a_cup*a_t+100,a_cup*(1-(1+D787)^(-a_t))/D787+100/(1+D787)^a_t)</f>
        <v/>
      </c>
      <c r="F787">
        <f>CEILING(max_inv/(E787/100),p_den)</f>
        <v/>
      </c>
      <c r="G787">
        <f>F787*E787/100</f>
        <v/>
      </c>
      <c r="H787">
        <f>caja-G787*(1+p_com)</f>
        <v/>
      </c>
      <c r="I787">
        <f>(G787*(1+D787)^a_t+H787*(1+reinv)^a_t)*(1+reinv)^(t_h-a_t)</f>
        <v/>
      </c>
    </row>
    <row r="788">
      <c r="D788" t="n">
        <v>0.1965</v>
      </c>
      <c r="E788">
        <f>IF(D788=0,a_cup*a_t+100,a_cup*(1-(1+D788)^(-a_t))/D788+100/(1+D788)^a_t)</f>
        <v/>
      </c>
      <c r="F788">
        <f>CEILING(max_inv/(E788/100),p_den)</f>
        <v/>
      </c>
      <c r="G788">
        <f>F788*E788/100</f>
        <v/>
      </c>
      <c r="H788">
        <f>caja-G788*(1+p_com)</f>
        <v/>
      </c>
      <c r="I788">
        <f>(G788*(1+D788)^a_t+H788*(1+reinv)^a_t)*(1+reinv)^(t_h-a_t)</f>
        <v/>
      </c>
    </row>
    <row r="789">
      <c r="D789" t="n">
        <v>0.19675</v>
      </c>
      <c r="E789">
        <f>IF(D789=0,a_cup*a_t+100,a_cup*(1-(1+D789)^(-a_t))/D789+100/(1+D789)^a_t)</f>
        <v/>
      </c>
      <c r="F789">
        <f>CEILING(max_inv/(E789/100),p_den)</f>
        <v/>
      </c>
      <c r="G789">
        <f>F789*E789/100</f>
        <v/>
      </c>
      <c r="H789">
        <f>caja-G789*(1+p_com)</f>
        <v/>
      </c>
      <c r="I789">
        <f>(G789*(1+D789)^a_t+H789*(1+reinv)^a_t)*(1+reinv)^(t_h-a_t)</f>
        <v/>
      </c>
    </row>
    <row r="790">
      <c r="D790" t="n">
        <v>0.197</v>
      </c>
      <c r="E790">
        <f>IF(D790=0,a_cup*a_t+100,a_cup*(1-(1+D790)^(-a_t))/D790+100/(1+D790)^a_t)</f>
        <v/>
      </c>
      <c r="F790">
        <f>CEILING(max_inv/(E790/100),p_den)</f>
        <v/>
      </c>
      <c r="G790">
        <f>F790*E790/100</f>
        <v/>
      </c>
      <c r="H790">
        <f>caja-G790*(1+p_com)</f>
        <v/>
      </c>
      <c r="I790">
        <f>(G790*(1+D790)^a_t+H790*(1+reinv)^a_t)*(1+reinv)^(t_h-a_t)</f>
        <v/>
      </c>
    </row>
    <row r="791">
      <c r="D791" t="n">
        <v>0.19725</v>
      </c>
      <c r="E791">
        <f>IF(D791=0,a_cup*a_t+100,a_cup*(1-(1+D791)^(-a_t))/D791+100/(1+D791)^a_t)</f>
        <v/>
      </c>
      <c r="F791">
        <f>CEILING(max_inv/(E791/100),p_den)</f>
        <v/>
      </c>
      <c r="G791">
        <f>F791*E791/100</f>
        <v/>
      </c>
      <c r="H791">
        <f>caja-G791*(1+p_com)</f>
        <v/>
      </c>
      <c r="I791">
        <f>(G791*(1+D791)^a_t+H791*(1+reinv)^a_t)*(1+reinv)^(t_h-a_t)</f>
        <v/>
      </c>
    </row>
    <row r="792">
      <c r="D792" t="n">
        <v>0.1975</v>
      </c>
      <c r="E792">
        <f>IF(D792=0,a_cup*a_t+100,a_cup*(1-(1+D792)^(-a_t))/D792+100/(1+D792)^a_t)</f>
        <v/>
      </c>
      <c r="F792">
        <f>CEILING(max_inv/(E792/100),p_den)</f>
        <v/>
      </c>
      <c r="G792">
        <f>F792*E792/100</f>
        <v/>
      </c>
      <c r="H792">
        <f>caja-G792*(1+p_com)</f>
        <v/>
      </c>
      <c r="I792">
        <f>(G792*(1+D792)^a_t+H792*(1+reinv)^a_t)*(1+reinv)^(t_h-a_t)</f>
        <v/>
      </c>
    </row>
    <row r="793">
      <c r="D793" t="n">
        <v>0.19775</v>
      </c>
      <c r="E793">
        <f>IF(D793=0,a_cup*a_t+100,a_cup*(1-(1+D793)^(-a_t))/D793+100/(1+D793)^a_t)</f>
        <v/>
      </c>
      <c r="F793">
        <f>CEILING(max_inv/(E793/100),p_den)</f>
        <v/>
      </c>
      <c r="G793">
        <f>F793*E793/100</f>
        <v/>
      </c>
      <c r="H793">
        <f>caja-G793*(1+p_com)</f>
        <v/>
      </c>
      <c r="I793">
        <f>(G793*(1+D793)^a_t+H793*(1+reinv)^a_t)*(1+reinv)^(t_h-a_t)</f>
        <v/>
      </c>
    </row>
    <row r="794">
      <c r="D794" t="n">
        <v>0.198</v>
      </c>
      <c r="E794">
        <f>IF(D794=0,a_cup*a_t+100,a_cup*(1-(1+D794)^(-a_t))/D794+100/(1+D794)^a_t)</f>
        <v/>
      </c>
      <c r="F794">
        <f>CEILING(max_inv/(E794/100),p_den)</f>
        <v/>
      </c>
      <c r="G794">
        <f>F794*E794/100</f>
        <v/>
      </c>
      <c r="H794">
        <f>caja-G794*(1+p_com)</f>
        <v/>
      </c>
      <c r="I794">
        <f>(G794*(1+D794)^a_t+H794*(1+reinv)^a_t)*(1+reinv)^(t_h-a_t)</f>
        <v/>
      </c>
    </row>
    <row r="795">
      <c r="D795" t="n">
        <v>0.19825</v>
      </c>
      <c r="E795">
        <f>IF(D795=0,a_cup*a_t+100,a_cup*(1-(1+D795)^(-a_t))/D795+100/(1+D795)^a_t)</f>
        <v/>
      </c>
      <c r="F795">
        <f>CEILING(max_inv/(E795/100),p_den)</f>
        <v/>
      </c>
      <c r="G795">
        <f>F795*E795/100</f>
        <v/>
      </c>
      <c r="H795">
        <f>caja-G795*(1+p_com)</f>
        <v/>
      </c>
      <c r="I795">
        <f>(G795*(1+D795)^a_t+H795*(1+reinv)^a_t)*(1+reinv)^(t_h-a_t)</f>
        <v/>
      </c>
    </row>
    <row r="796">
      <c r="D796" t="n">
        <v>0.1985</v>
      </c>
      <c r="E796">
        <f>IF(D796=0,a_cup*a_t+100,a_cup*(1-(1+D796)^(-a_t))/D796+100/(1+D796)^a_t)</f>
        <v/>
      </c>
      <c r="F796">
        <f>CEILING(max_inv/(E796/100),p_den)</f>
        <v/>
      </c>
      <c r="G796">
        <f>F796*E796/100</f>
        <v/>
      </c>
      <c r="H796">
        <f>caja-G796*(1+p_com)</f>
        <v/>
      </c>
      <c r="I796">
        <f>(G796*(1+D796)^a_t+H796*(1+reinv)^a_t)*(1+reinv)^(t_h-a_t)</f>
        <v/>
      </c>
    </row>
    <row r="797">
      <c r="D797" t="n">
        <v>0.19875</v>
      </c>
      <c r="E797">
        <f>IF(D797=0,a_cup*a_t+100,a_cup*(1-(1+D797)^(-a_t))/D797+100/(1+D797)^a_t)</f>
        <v/>
      </c>
      <c r="F797">
        <f>CEILING(max_inv/(E797/100),p_den)</f>
        <v/>
      </c>
      <c r="G797">
        <f>F797*E797/100</f>
        <v/>
      </c>
      <c r="H797">
        <f>caja-G797*(1+p_com)</f>
        <v/>
      </c>
      <c r="I797">
        <f>(G797*(1+D797)^a_t+H797*(1+reinv)^a_t)*(1+reinv)^(t_h-a_t)</f>
        <v/>
      </c>
    </row>
    <row r="798">
      <c r="D798" t="n">
        <v>0.199</v>
      </c>
      <c r="E798">
        <f>IF(D798=0,a_cup*a_t+100,a_cup*(1-(1+D798)^(-a_t))/D798+100/(1+D798)^a_t)</f>
        <v/>
      </c>
      <c r="F798">
        <f>CEILING(max_inv/(E798/100),p_den)</f>
        <v/>
      </c>
      <c r="G798">
        <f>F798*E798/100</f>
        <v/>
      </c>
      <c r="H798">
        <f>caja-G798*(1+p_com)</f>
        <v/>
      </c>
      <c r="I798">
        <f>(G798*(1+D798)^a_t+H798*(1+reinv)^a_t)*(1+reinv)^(t_h-a_t)</f>
        <v/>
      </c>
    </row>
    <row r="799">
      <c r="D799" t="n">
        <v>0.19925</v>
      </c>
      <c r="E799">
        <f>IF(D799=0,a_cup*a_t+100,a_cup*(1-(1+D799)^(-a_t))/D799+100/(1+D799)^a_t)</f>
        <v/>
      </c>
      <c r="F799">
        <f>CEILING(max_inv/(E799/100),p_den)</f>
        <v/>
      </c>
      <c r="G799">
        <f>F799*E799/100</f>
        <v/>
      </c>
      <c r="H799">
        <f>caja-G799*(1+p_com)</f>
        <v/>
      </c>
      <c r="I799">
        <f>(G799*(1+D799)^a_t+H799*(1+reinv)^a_t)*(1+reinv)^(t_h-a_t)</f>
        <v/>
      </c>
    </row>
    <row r="800">
      <c r="D800" t="n">
        <v>0.1995</v>
      </c>
      <c r="E800">
        <f>IF(D800=0,a_cup*a_t+100,a_cup*(1-(1+D800)^(-a_t))/D800+100/(1+D800)^a_t)</f>
        <v/>
      </c>
      <c r="F800">
        <f>CEILING(max_inv/(E800/100),p_den)</f>
        <v/>
      </c>
      <c r="G800">
        <f>F800*E800/100</f>
        <v/>
      </c>
      <c r="H800">
        <f>caja-G800*(1+p_com)</f>
        <v/>
      </c>
      <c r="I800">
        <f>(G800*(1+D800)^a_t+H800*(1+reinv)^a_t)*(1+reinv)^(t_h-a_t)</f>
        <v/>
      </c>
    </row>
    <row r="801">
      <c r="D801" t="n">
        <v>0.19975</v>
      </c>
      <c r="E801">
        <f>IF(D801=0,a_cup*a_t+100,a_cup*(1-(1+D801)^(-a_t))/D801+100/(1+D801)^a_t)</f>
        <v/>
      </c>
      <c r="F801">
        <f>CEILING(max_inv/(E801/100),p_den)</f>
        <v/>
      </c>
      <c r="G801">
        <f>F801*E801/100</f>
        <v/>
      </c>
      <c r="H801">
        <f>caja-G801*(1+p_com)</f>
        <v/>
      </c>
      <c r="I801">
        <f>(G801*(1+D801)^a_t+H801*(1+reinv)^a_t)*(1+reinv)^(t_h-a_t)</f>
        <v/>
      </c>
    </row>
    <row r="802">
      <c r="D802" t="n">
        <v>0.2</v>
      </c>
      <c r="E802">
        <f>IF(D802=0,a_cup*a_t+100,a_cup*(1-(1+D802)^(-a_t))/D802+100/(1+D802)^a_t)</f>
        <v/>
      </c>
      <c r="F802">
        <f>CEILING(max_inv/(E802/100),p_den)</f>
        <v/>
      </c>
      <c r="G802">
        <f>F802*E802/100</f>
        <v/>
      </c>
      <c r="H802">
        <f>caja-G802*(1+p_com)</f>
        <v/>
      </c>
      <c r="I802">
        <f>(G802*(1+D802)^a_t+H802*(1+reinv)^a_t)*(1+reinv)^(t_h-a_t)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9"/>
  <sheetViews>
    <sheetView showGridLines="0" workbookViewId="0">
      <selection activeCell="A1" sqref="A1"/>
    </sheetView>
  </sheetViews>
  <sheetFormatPr baseColWidth="8" defaultRowHeight="15" outlineLevelCol="0"/>
  <cols>
    <col width="3" customWidth="1" min="1" max="1"/>
    <col width="110" customWidth="1" min="2" max="2"/>
  </cols>
  <sheetData>
    <row r="1" ht="22" customHeight="1">
      <c r="A1" s="4" t="n"/>
      <c r="B1" s="75" t="inlineStr">
        <is>
          <t>CÓMO FUNCIONA</t>
        </is>
      </c>
    </row>
    <row r="2" ht="8" customHeight="1">
      <c r="A2" s="4" t="n"/>
      <c r="B2" s="76" t="inlineStr"/>
    </row>
    <row r="3" ht="22" customHeight="1">
      <c r="A3" s="4" t="n"/>
      <c r="B3" s="77" t="inlineStr">
        <is>
          <t>Detecta si cambiar un bono que tienes por otro equivalente compensa de verdad, con el mismo motor que la sección «Estrategia» del informe.</t>
        </is>
      </c>
    </row>
    <row r="4" ht="8" customHeight="1">
      <c r="A4" s="4" t="n"/>
      <c r="B4" s="76" t="inlineStr"/>
    </row>
    <row r="5" ht="22" customHeight="1">
      <c r="A5" s="4" t="n"/>
      <c r="B5" s="78" t="inlineStr">
        <is>
          <t>EL DUELO  ·  MANTENER vs ROTAR</t>
        </is>
      </c>
    </row>
    <row r="6" ht="22" customHeight="1">
      <c r="A6" s="4" t="n"/>
      <c r="B6" s="79" t="inlineStr">
        <is>
          <t>• MANTENER: cobras el bono hasta su call/vencimiento (par + cupones), y reinviertes esos flujos al YTC de tu cartera.</t>
        </is>
      </c>
    </row>
    <row r="7" ht="22" customHeight="1">
      <c r="A7" s="4" t="n"/>
      <c r="B7" s="79" t="inlineStr">
        <is>
          <t>• ROTAR: vendes tu bono AL BID, pagas comisión y el impuesto sobre el P&amp;L, y con la caja compras la alternativa AL ASK redondeando el nominal al lote de 100.000 € SUPERIOR: se invierte al menos toda la caja (todo el P&amp;L trabaja desde ya) y el pico aportado se descuenta a su coste de oportunidad.</t>
        </is>
      </c>
    </row>
    <row r="8" ht="22" customHeight="1">
      <c r="A8" s="4" t="n"/>
      <c r="B8" s="79" t="inlineStr">
        <is>
          <t>• Ambos se valoran al MISMO horizonte = el mayor de los dos vencimientos. Lo que venza antes sigue reinvertido al YTC de tu cartera.</t>
        </is>
      </c>
    </row>
    <row r="9" ht="22" customHeight="1">
      <c r="A9" s="4" t="n"/>
      <c r="B9" s="79" t="inlineStr">
        <is>
          <t>• Beneficio = patrimonio final rotando − patrimonio final manteniendo. Break-even = YTC mínima que la alternativa debe rendir para empatar.</t>
        </is>
      </c>
    </row>
    <row r="10" ht="22" customHeight="1">
      <c r="A10" s="4" t="n"/>
      <c r="B10" s="79" t="inlineStr">
        <is>
          <t>• El VEREDICTO se decide por la MEJORA DE RENTABILIDAD A TU PLAZO: lo que ganas aunque la alternativa venciera cuando la tuya. El efecto de alargar plazo se muestra aparte (solo vale si quieres más duración) y el ranking también ordena por mejora, no por total.</t>
        </is>
      </c>
    </row>
    <row r="11" ht="8" customHeight="1">
      <c r="A11" s="4" t="n"/>
      <c r="B11" s="76" t="inlineStr"/>
    </row>
    <row r="12" ht="22" customHeight="1">
      <c r="A12" s="4" t="n"/>
      <c r="B12" s="80" t="inlineStr">
        <is>
          <t>CLAVE: el P&amp;L latente NO es el motivo para rotar.</t>
        </is>
      </c>
    </row>
    <row r="13" ht="22" customHeight="1">
      <c r="A13" s="4" t="n"/>
      <c r="B13" s="79" t="inlineStr">
        <is>
          <t>El P&amp;L ya está en el valor de mercado y trabaja igual mantengas o rotes. Lo que decide es la DIFERENCIA DE RENTABILIDAD a igual riesgo y plazo.</t>
        </is>
      </c>
    </row>
    <row r="14" ht="8" customHeight="1">
      <c r="A14" s="4" t="n"/>
      <c r="B14" s="76" t="inlineStr"/>
    </row>
    <row r="15" ht="22" customHeight="1">
      <c r="A15" s="4" t="n"/>
      <c r="B15" s="78" t="inlineStr">
        <is>
          <t>FISCALIDAD</t>
        </is>
      </c>
    </row>
    <row r="16" ht="22" customHeight="1">
      <c r="A16" s="4" t="n"/>
      <c r="B16" s="79" t="inlineStr">
        <is>
          <t>LRI no paga IS sobre el P&amp;L (bases imponibles negativas acumuladas). El resto de sociedades, 25% sobre el P&amp;L realizado. Ya va descontado en el beneficio.</t>
        </is>
      </c>
    </row>
    <row r="17" ht="8" customHeight="1">
      <c r="A17" s="4" t="n"/>
      <c r="B17" s="76" t="inlineStr"/>
    </row>
    <row r="18" ht="22" customHeight="1">
      <c r="A18" s="4" t="n"/>
      <c r="B18" s="78" t="inlineStr">
        <is>
          <t>PARÁMETROS QUE PUEDES TOCAR  (hoja Calculadora)</t>
        </is>
      </c>
    </row>
    <row r="19" ht="22" customHeight="1">
      <c r="A19" s="4" t="n"/>
      <c r="B19" s="79" t="inlineStr">
        <is>
          <t>Comisión por operación · denominación mínima · Euríbor de respaldo · reinversión manual (si la dejas en blanco se calcula sola) · fecha de valoración.</t>
        </is>
      </c>
    </row>
    <row r="20" ht="8" customHeight="1">
      <c r="A20" s="4" t="n"/>
      <c r="B20" s="76" t="inlineStr"/>
    </row>
    <row r="21" ht="22" customHeight="1">
      <c r="A21" s="4" t="n"/>
      <c r="B21" s="81" t="inlineStr">
        <is>
          <t>ACTUALIZAR EL UNIVERSO DE BONOS (enlace en vivo a OneDrive)</t>
        </is>
      </c>
    </row>
    <row r="22" ht="22" customHeight="1">
      <c r="A22" s="4" t="n"/>
      <c r="B22" s="79" t="inlineStr">
        <is>
          <t>La hoja «Universo» trae los bonos del Bonos Holding a fecha del snapshot. Para que se refresquen solos desde OneDrive:</t>
        </is>
      </c>
    </row>
    <row r="23" ht="20" customHeight="1">
      <c r="A23" s="4" t="n"/>
      <c r="B23" s="79" t="inlineStr">
        <is>
          <t xml:space="preserve">  1) Datos ▸ Obtener datos ▸ De un archivo ▸ De OneDrive/SharePoint ▸ elige el Excel de Bonos Holding.</t>
        </is>
      </c>
    </row>
    <row r="24" ht="20" customHeight="1">
      <c r="A24" s="4" t="n"/>
      <c r="B24" s="79" t="inlineStr">
        <is>
          <t xml:space="preserve">  2) Carga la hoja de posiciones y asegúrate de mapear las columnas a las de «Universo» (id, nominal, precios bid, YTC bid/ask, cupón, cupón anual, fecha).</t>
        </is>
      </c>
    </row>
    <row r="25" ht="20" customHeight="1">
      <c r="A25" s="4" t="n"/>
      <c r="B25" s="79" t="inlineStr">
        <is>
          <t xml:space="preserve">  3) Datos ▸ Actualizar todo. Los desplegables y los cálculos se recalculan al instante.</t>
        </is>
      </c>
    </row>
    <row r="26" ht="20" customHeight="1">
      <c r="A26" s="4" t="n"/>
      <c r="B26" s="79" t="inlineStr">
        <is>
          <t xml:space="preserve">  4) (Opcional · fecha automática) Repite «Obtener datos» con la hoja META del feed y carga su celda en «Fecha del feed» (C42): la «Fecha de valoración» seguirá sola a la fecha del feed. Si no, usa la del snapshot.</t>
        </is>
      </c>
    </row>
    <row r="27" ht="20" customHeight="1">
      <c r="A27" s="4" t="n"/>
      <c r="B27" s="79" t="inlineStr">
        <is>
          <t xml:space="preserve">  (Mientras tanto, puedes pegar bonos nuevos en las filas en blanco de «Universo»: las fórmulas se extienden solas.)</t>
        </is>
      </c>
    </row>
    <row r="28" ht="8" customHeight="1">
      <c r="A28" s="4" t="n"/>
      <c r="B28" s="76" t="inlineStr"/>
    </row>
    <row r="29" ht="8" customHeight="1">
      <c r="A29" s="4" t="n"/>
      <c r="B29" s="76" t="inlineStr"/>
    </row>
    <row r="30" ht="22" customHeight="1">
      <c r="A30" s="4" t="n"/>
      <c r="B30" s="80" t="inlineStr">
        <is>
          <t>COMPARAR CONTRA UN BONO PROPUESTO (que no tienes)</t>
        </is>
      </c>
    </row>
    <row r="31" ht="22" customHeight="1">
      <c r="A31" s="4" t="n"/>
      <c r="B31" s="79" t="inlineStr">
        <is>
          <t>En el bloque «BONO PROPUESTO» teclea los datos del bono que te ofrece el banco (nombre, divisa, rango, precio, YTC ask, cupón y fecha de call/vto) y pon «Comparar contra esta propuesta» en «Sí».</t>
        </is>
      </c>
    </row>
    <row r="32" ht="22" customHeight="1">
      <c r="A32" s="4" t="n"/>
      <c r="B32" s="79" t="inlineStr">
        <is>
          <t>El duelo de arriba pasa a enfrentar tu bono (TIENES) contra esa propuesta (marcada con ✎). El precio de compra se deriva del YTC, igual que para el resto del motor; el precio que tecleas se muestra solo como comprobación de coherencia. Ponlo en «No» para volver a tu cartera.</t>
        </is>
      </c>
    </row>
    <row r="33" ht="8" customHeight="1">
      <c r="A33" s="4" t="n"/>
      <c r="B33" s="76" t="inlineStr"/>
    </row>
    <row r="34" ht="22" customHeight="1">
      <c r="A34" s="4" t="n"/>
      <c r="B34" s="82" t="inlineStr">
        <is>
          <t>Validada celda a celda contra la sección Estrategia (Ibercaja→Deutsche, Sabadell→Société, Telefónica→Iberdrola).</t>
        </is>
      </c>
    </row>
    <row r="35">
      <c r="A35" s="4" t="n"/>
      <c r="B35" s="4" t="n"/>
    </row>
    <row r="36">
      <c r="A36" s="4" t="n"/>
      <c r="B36" s="4" t="n"/>
    </row>
    <row r="37">
      <c r="A37" s="4" t="n"/>
      <c r="B37" s="4" t="n"/>
    </row>
    <row r="38">
      <c r="A38" s="4" t="n"/>
      <c r="B38" s="4" t="n"/>
    </row>
    <row r="39">
      <c r="A39" s="4" t="n"/>
      <c r="B3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2026-07-03T10:31:15Z</dcterms:created>
  <dcterms:modified xsi:type="dcterms:W3CDTF">2026-07-03T10:31:15Z</dcterms:modified>
</cp:coreProperties>
</file>